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culo Câmara Atualizado 2024" sheetId="1" r:id="rId1"/>
  </sheets>
  <definedNames>
    <definedName name="_xlnm.Print_Area" localSheetId="0">'Calculo Câmara Atualizado 2024'!$B$1:$F$40</definedName>
    <definedName name="Excel_BuiltIn_Print_Area" localSheetId="0">'Calculo Câmara Atualizado 2024'!$B$1:$F$40</definedName>
  </definedNames>
  <calcPr fullCalcOnLoad="1"/>
</workbook>
</file>

<file path=xl/sharedStrings.xml><?xml version="1.0" encoding="utf-8"?>
<sst xmlns="http://schemas.openxmlformats.org/spreadsheetml/2006/main" count="47" uniqueCount="47">
  <si>
    <t>Estado do Rio de Janeiro
PREFEITURA MUNICIPAL DE PIRAÍ
Secretaria Municipal de Fazenda</t>
  </si>
  <si>
    <t>BASE DE CÁLCULO DO LIMITE DE DESPESAS DO LEGISLATIVO PARA 2024</t>
  </si>
  <si>
    <t>Códigos</t>
  </si>
  <si>
    <t>RECEITA</t>
  </si>
  <si>
    <t>(a) TOTAL ARRECADADO ATÉ AGOSTO 2023</t>
  </si>
  <si>
    <t>(b) PROVÁVEL ARRECADAÇÃO DE SETEMBRO A DEZEMBRO DE
2023</t>
  </si>
  <si>
    <t>C  =  A + B</t>
  </si>
  <si>
    <t>PREVISÃO DA DESPESA D0 LEGISLATIVO PARA 2022 -
7%</t>
  </si>
  <si>
    <t>Imposto sobre a Propriedade Predial e Territorial Urbana - Principal</t>
  </si>
  <si>
    <t>Imposto sobre a Propriedade Predial e Territorial Urbana - Multas e Juros</t>
  </si>
  <si>
    <t>Imposto sobre a Propriedade Predial e Territorial Urbana - Dívida Ativa</t>
  </si>
  <si>
    <t>Imposto sobre a Propriedade Predial e Territorial Urbana - Dívida Ativa - Multas e Juros</t>
  </si>
  <si>
    <t>Imposto sobre Transm.-Inter Vivos- de Bens Imóv. e de Dir.Reais sobre Imóveis - Principal</t>
  </si>
  <si>
    <t>Imposto de Renda sobre a Fonte – Retido na Fonte – Trabalho – Principal</t>
  </si>
  <si>
    <t>Imposto de Renda sobre a Fonte – PF</t>
  </si>
  <si>
    <t>Imposto de Renda sobre a Fonte – PJ</t>
  </si>
  <si>
    <t>Imposto sobre Serviços de Qualquer Natureza - Principal</t>
  </si>
  <si>
    <t>Imposto sobre Serviços de Qualquer Natureza - Multas e Juros</t>
  </si>
  <si>
    <t>Imposto sobre Serviços de Qualquer Natureza - Dívida Ativa</t>
  </si>
  <si>
    <t>Imposto sobre Serviços de Qualquer Natureza - Dívida Ativa - Multas e Juros</t>
  </si>
  <si>
    <t>Taxas de Inspeção, Controle e Fiscalização - Principal</t>
  </si>
  <si>
    <t>Taxas de Inspeção, Controle e Fiscalização - Multas e Juros</t>
  </si>
  <si>
    <t>Taxas de Inspeção, Controle e Fiscalização - Dívida Ativa</t>
  </si>
  <si>
    <t>Taxas de Inspeção, Controle e Fiscalização – Dívida Ativa - Multas e Juros</t>
  </si>
  <si>
    <t>Taxas de Controle e Fiscalização Ambiental – Principal</t>
  </si>
  <si>
    <t>Taxas de Controle e Fiscalização Ambiental – Divida Ativa</t>
  </si>
  <si>
    <t>Taxas de Controle e Fiscalização Ambiental – Divida Ativa – Multa e Juros</t>
  </si>
  <si>
    <t>Taxa de Controle e Fiscalização Ambiental – Principal</t>
  </si>
  <si>
    <t>Taxas pela Prestação de Serviços - Principal</t>
  </si>
  <si>
    <t>Taxas pela Prestação de Serviços - Multa e Juros</t>
  </si>
  <si>
    <t>Taxas pela Prestação de Serviços - Divida Ativa</t>
  </si>
  <si>
    <t>Taxas pela Prestação de Serviços - Divida Ativa – Multa e Juros</t>
  </si>
  <si>
    <t>Taxas pela Prestação de Serviços – Outras</t>
  </si>
  <si>
    <t>Cota-Parte do Fundo de Participação dos Municípios - Cota Mensal - Principal</t>
  </si>
  <si>
    <t>Cota-Parte do Fundo de Participação do Municípios - 1% Cota - dezembro - Principal</t>
  </si>
  <si>
    <t>Cota-Parte do Fundo de Participação do Municípios - 1% Cota - Julho - Principal</t>
  </si>
  <si>
    <t>Cota-Parte do Imposto Sobre a Propriedade Territorial Rural - Principal</t>
  </si>
  <si>
    <t>Cota-Parte da Contribuição de  Intervenção  no domínio Econômico - Principal</t>
  </si>
  <si>
    <t>Cota-Parte do ICMS - Principal</t>
  </si>
  <si>
    <t>Cota-Parte do IPVA - Principal</t>
  </si>
  <si>
    <t>Cota-Parte do IPI - Municípios - Principal</t>
  </si>
  <si>
    <t>Total (A)</t>
  </si>
  <si>
    <t>Fonte: Demonstrativo da Execução da Receita – mês de agosto/2023</t>
  </si>
  <si>
    <t>OBSERVAÇÕES</t>
  </si>
  <si>
    <t>Rotina nº 1182 para tirar relatório do percentual da Camara/ saúde/ Educação – Lançar os codigos se não foram lançados ….</t>
  </si>
  <si>
    <t>Tirar Demonstrativo mensal da Execução da Receita – por UG : Prefeitura – Rotina 952</t>
  </si>
  <si>
    <r>
      <rPr>
        <sz val="12"/>
        <color indexed="8"/>
        <rFont val="Times New Roman"/>
        <family val="1"/>
      </rPr>
      <t xml:space="preserve">A coluna </t>
    </r>
    <r>
      <rPr>
        <b/>
        <sz val="12"/>
        <color indexed="63"/>
        <rFont val="Verdana"/>
        <family val="2"/>
      </rPr>
      <t xml:space="preserve">(b) PROVÁVEL ARRECADAÇÃO DE AGOSTO A DEZEMBRO DE 2023 </t>
    </r>
    <r>
      <rPr>
        <sz val="12"/>
        <color indexed="63"/>
        <rFont val="Verdana"/>
        <family val="2"/>
      </rPr>
      <t>é composta – formula = valor orçado ( tirado do DER) menos – arrecadado até o período (julho 2023)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</si>
</sst>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3">
    <font>
      <sz val="10"/>
      <color indexed="8"/>
      <name val="Times New Roman"/>
      <family val="0"/>
    </font>
    <font>
      <sz val="10"/>
      <name val="Arial"/>
      <family val="0"/>
    </font>
    <font>
      <sz val="13"/>
      <color indexed="8"/>
      <name val="Verdana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Verdana"/>
      <family val="2"/>
    </font>
    <font>
      <b/>
      <sz val="12"/>
      <color indexed="63"/>
      <name val="Verdana"/>
      <family val="2"/>
    </font>
    <font>
      <sz val="12"/>
      <name val="Calibri"/>
      <family val="1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name val="Times New Roman"/>
      <family val="1"/>
    </font>
    <font>
      <sz val="12"/>
      <color indexed="6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Fill="1" applyBorder="1" applyAlignment="1">
      <alignment horizontal="left" vertical="top"/>
    </xf>
    <xf numFmtId="164" fontId="4" fillId="0" borderId="0" xfId="0" applyFont="1" applyFill="1" applyBorder="1" applyAlignment="1">
      <alignment horizontal="left" vertical="center" wrapText="1" indent="15"/>
    </xf>
    <xf numFmtId="164" fontId="5" fillId="0" borderId="0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right" vertical="center" shrinkToFit="1"/>
    </xf>
    <xf numFmtId="165" fontId="10" fillId="0" borderId="1" xfId="0" applyNumberFormat="1" applyFont="1" applyFill="1" applyBorder="1" applyAlignment="1">
      <alignment horizontal="right" vertical="center" shrinkToFit="1"/>
    </xf>
    <xf numFmtId="164" fontId="3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center" vertical="center"/>
    </xf>
    <xf numFmtId="164" fontId="5" fillId="2" borderId="1" xfId="0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right" vertical="center" shrinkToFit="1"/>
    </xf>
    <xf numFmtId="164" fontId="11" fillId="0" borderId="0" xfId="0" applyFont="1" applyFill="1" applyBorder="1" applyAlignment="1">
      <alignment horizontal="left" vertical="center" wrapText="1" indent="1"/>
    </xf>
    <xf numFmtId="166" fontId="3" fillId="0" borderId="0" xfId="0" applyNumberFormat="1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152400</xdr:rowOff>
    </xdr:from>
    <xdr:to>
      <xdr:col>1</xdr:col>
      <xdr:colOff>571500</xdr:colOff>
      <xdr:row>0</xdr:row>
      <xdr:rowOff>609600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52400"/>
          <a:ext cx="5143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="80" zoomScaleNormal="80" workbookViewId="0" topLeftCell="A1">
      <selection activeCell="I10" sqref="I10"/>
    </sheetView>
  </sheetViews>
  <sheetFormatPr defaultColWidth="9.33203125" defaultRowHeight="12.75"/>
  <cols>
    <col min="1" max="1" width="23.16015625" style="1" customWidth="1"/>
    <col min="2" max="2" width="125.66015625" style="2" customWidth="1"/>
    <col min="3" max="3" width="22.16015625" style="2" customWidth="1"/>
    <col min="4" max="4" width="25.16015625" style="2" customWidth="1"/>
    <col min="5" max="5" width="23.66015625" style="2" customWidth="1"/>
    <col min="6" max="6" width="26.16015625" style="2" customWidth="1"/>
    <col min="7" max="246" width="9.16015625" style="2" customWidth="1"/>
    <col min="247" max="16384" width="9.16015625" style="0" customWidth="1"/>
  </cols>
  <sheetData>
    <row r="1" ht="60" customHeight="1">
      <c r="B1" s="3" t="s">
        <v>0</v>
      </c>
    </row>
    <row r="3" spans="2:6" ht="30" customHeight="1">
      <c r="B3" s="4" t="s">
        <v>1</v>
      </c>
      <c r="C3" s="4"/>
      <c r="D3" s="4"/>
      <c r="E3" s="4"/>
      <c r="F3" s="4"/>
    </row>
    <row r="5" spans="1:6" ht="102.75" customHeight="1">
      <c r="A5" s="1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5" t="s">
        <v>7</v>
      </c>
    </row>
    <row r="6" spans="1:256" s="10" customFormat="1" ht="34.5" customHeight="1">
      <c r="A6" s="1">
        <v>1112500100</v>
      </c>
      <c r="B6" s="7" t="s">
        <v>8</v>
      </c>
      <c r="C6" s="8">
        <v>4386765.16</v>
      </c>
      <c r="D6" s="8">
        <f>6125982-C6</f>
        <v>1739216.8399999999</v>
      </c>
      <c r="E6" s="9">
        <f aca="true" t="shared" si="0" ref="E6:E38">C6+D6</f>
        <v>6125982</v>
      </c>
      <c r="F6" s="8">
        <f aca="true" t="shared" si="1" ref="F6:F38">E6*7%</f>
        <v>428818.74000000005</v>
      </c>
      <c r="IU6"/>
      <c r="IV6"/>
    </row>
    <row r="7" spans="1:256" s="10" customFormat="1" ht="34.5" customHeight="1">
      <c r="A7" s="1">
        <v>1112500200</v>
      </c>
      <c r="B7" s="7" t="s">
        <v>9</v>
      </c>
      <c r="C7" s="8">
        <v>18595.36</v>
      </c>
      <c r="D7" s="8">
        <f>4129-C7</f>
        <v>-14466.36</v>
      </c>
      <c r="E7" s="9">
        <f t="shared" si="0"/>
        <v>4129</v>
      </c>
      <c r="F7" s="8">
        <f t="shared" si="1"/>
        <v>289.03000000000003</v>
      </c>
      <c r="IU7"/>
      <c r="IV7"/>
    </row>
    <row r="8" spans="1:256" s="10" customFormat="1" ht="34.5" customHeight="1">
      <c r="A8" s="1">
        <v>1112500300</v>
      </c>
      <c r="B8" s="7" t="s">
        <v>10</v>
      </c>
      <c r="C8" s="8">
        <v>236116.36</v>
      </c>
      <c r="D8" s="8">
        <f>481819-C8</f>
        <v>245702.64</v>
      </c>
      <c r="E8" s="9">
        <f t="shared" si="0"/>
        <v>481819</v>
      </c>
      <c r="F8" s="8">
        <f t="shared" si="1"/>
        <v>33727.33</v>
      </c>
      <c r="IU8"/>
      <c r="IV8"/>
    </row>
    <row r="9" spans="1:256" s="10" customFormat="1" ht="34.5" customHeight="1">
      <c r="A9" s="1">
        <v>1112500400</v>
      </c>
      <c r="B9" s="7" t="s">
        <v>11</v>
      </c>
      <c r="C9" s="8">
        <v>534686.51</v>
      </c>
      <c r="D9" s="8">
        <f>963637-C9</f>
        <v>428950.49</v>
      </c>
      <c r="E9" s="9">
        <f t="shared" si="0"/>
        <v>963637</v>
      </c>
      <c r="F9" s="8">
        <f t="shared" si="1"/>
        <v>67454.59000000001</v>
      </c>
      <c r="IU9"/>
      <c r="IV9"/>
    </row>
    <row r="10" spans="1:256" s="10" customFormat="1" ht="34.5" customHeight="1">
      <c r="A10" s="1">
        <v>1112530100</v>
      </c>
      <c r="B10" s="7" t="s">
        <v>12</v>
      </c>
      <c r="C10" s="8">
        <v>502546.3</v>
      </c>
      <c r="D10" s="8">
        <f>413371-C10</f>
        <v>-89175.29999999999</v>
      </c>
      <c r="E10" s="9">
        <f t="shared" si="0"/>
        <v>413371</v>
      </c>
      <c r="F10" s="8">
        <f t="shared" si="1"/>
        <v>28935.97</v>
      </c>
      <c r="IU10"/>
      <c r="IV10"/>
    </row>
    <row r="11" spans="1:256" s="10" customFormat="1" ht="34.5" customHeight="1">
      <c r="A11" s="11">
        <v>1113031100</v>
      </c>
      <c r="B11" s="7" t="s">
        <v>13</v>
      </c>
      <c r="C11" s="8">
        <v>4229327.75</v>
      </c>
      <c r="D11" s="8">
        <f>4830718-C11</f>
        <v>601390.25</v>
      </c>
      <c r="E11" s="9">
        <f t="shared" si="0"/>
        <v>4830718</v>
      </c>
      <c r="F11" s="8">
        <f t="shared" si="1"/>
        <v>338150.26</v>
      </c>
      <c r="IU11"/>
      <c r="IV11"/>
    </row>
    <row r="12" spans="1:256" s="10" customFormat="1" ht="34.5" customHeight="1">
      <c r="A12" s="11">
        <v>1113034101</v>
      </c>
      <c r="B12" s="7" t="s">
        <v>14</v>
      </c>
      <c r="C12" s="8">
        <v>306209.42</v>
      </c>
      <c r="D12" s="8">
        <f aca="true" t="shared" si="2" ref="D12:D13">48298-C12</f>
        <v>-257911.41999999998</v>
      </c>
      <c r="E12" s="9">
        <f t="shared" si="0"/>
        <v>48298</v>
      </c>
      <c r="F12" s="8">
        <f t="shared" si="1"/>
        <v>3380.86</v>
      </c>
      <c r="IU12"/>
      <c r="IV12"/>
    </row>
    <row r="13" spans="1:256" s="10" customFormat="1" ht="34.5" customHeight="1">
      <c r="A13" s="11">
        <v>1113034102</v>
      </c>
      <c r="B13" s="7" t="s">
        <v>15</v>
      </c>
      <c r="C13" s="8">
        <v>138317.1</v>
      </c>
      <c r="D13" s="8">
        <f t="shared" si="2"/>
        <v>-90019.1</v>
      </c>
      <c r="E13" s="9">
        <f t="shared" si="0"/>
        <v>48298</v>
      </c>
      <c r="F13" s="8">
        <f t="shared" si="1"/>
        <v>3380.86</v>
      </c>
      <c r="IU13"/>
      <c r="IV13"/>
    </row>
    <row r="14" spans="1:256" s="10" customFormat="1" ht="34.5" customHeight="1">
      <c r="A14" s="11">
        <v>1114511100</v>
      </c>
      <c r="B14" s="7" t="s">
        <v>16</v>
      </c>
      <c r="C14" s="8">
        <v>13118586.7</v>
      </c>
      <c r="D14" s="8">
        <f>21061233-C14</f>
        <v>7942646.300000001</v>
      </c>
      <c r="E14" s="9">
        <f t="shared" si="0"/>
        <v>21061233</v>
      </c>
      <c r="F14" s="8">
        <f t="shared" si="1"/>
        <v>1474286.31</v>
      </c>
      <c r="IU14"/>
      <c r="IV14"/>
    </row>
    <row r="15" spans="1:256" s="10" customFormat="1" ht="34.5" customHeight="1">
      <c r="A15" s="1">
        <v>1114511200</v>
      </c>
      <c r="B15" s="7" t="s">
        <v>17</v>
      </c>
      <c r="C15" s="8">
        <v>41111.57</v>
      </c>
      <c r="D15" s="8">
        <f>68895-C15</f>
        <v>27783.43</v>
      </c>
      <c r="E15" s="9">
        <f t="shared" si="0"/>
        <v>68895</v>
      </c>
      <c r="F15" s="8">
        <f t="shared" si="1"/>
        <v>4822.650000000001</v>
      </c>
      <c r="IU15"/>
      <c r="IV15"/>
    </row>
    <row r="16" spans="1:256" s="10" customFormat="1" ht="34.5" customHeight="1">
      <c r="A16" s="1">
        <v>1114511300</v>
      </c>
      <c r="B16" s="7" t="s">
        <v>18</v>
      </c>
      <c r="C16" s="8">
        <v>30122.57</v>
      </c>
      <c r="D16" s="8">
        <f>89563-C16</f>
        <v>59440.43</v>
      </c>
      <c r="E16" s="9">
        <f t="shared" si="0"/>
        <v>89563</v>
      </c>
      <c r="F16" s="8">
        <f t="shared" si="1"/>
        <v>6269.410000000001</v>
      </c>
      <c r="IU16"/>
      <c r="IV16"/>
    </row>
    <row r="17" spans="1:256" s="10" customFormat="1" ht="34.5" customHeight="1">
      <c r="A17" s="1">
        <v>1114511400</v>
      </c>
      <c r="B17" s="7" t="s">
        <v>19</v>
      </c>
      <c r="C17" s="8">
        <v>46630.49</v>
      </c>
      <c r="D17" s="8">
        <f>275580-C17</f>
        <v>228949.51</v>
      </c>
      <c r="E17" s="9">
        <f t="shared" si="0"/>
        <v>275580</v>
      </c>
      <c r="F17" s="8">
        <f t="shared" si="1"/>
        <v>19290.600000000002</v>
      </c>
      <c r="IU17"/>
      <c r="IV17"/>
    </row>
    <row r="18" spans="1:256" s="10" customFormat="1" ht="34.5" customHeight="1">
      <c r="A18" s="1">
        <v>1121010100</v>
      </c>
      <c r="B18" s="7" t="s">
        <v>20</v>
      </c>
      <c r="C18" s="8">
        <v>1733010.81</v>
      </c>
      <c r="D18" s="8">
        <f>433373-C18</f>
        <v>-1299637.81</v>
      </c>
      <c r="E18" s="9">
        <f t="shared" si="0"/>
        <v>433373</v>
      </c>
      <c r="F18" s="8">
        <f t="shared" si="1"/>
        <v>30336.110000000004</v>
      </c>
      <c r="IU18"/>
      <c r="IV18"/>
    </row>
    <row r="19" spans="1:256" s="10" customFormat="1" ht="34.5" customHeight="1">
      <c r="A19" s="1">
        <v>1121010200</v>
      </c>
      <c r="B19" s="7" t="s">
        <v>21</v>
      </c>
      <c r="C19" s="8">
        <v>9416.53</v>
      </c>
      <c r="D19" s="8">
        <f>4133-C19</f>
        <v>-5283.530000000001</v>
      </c>
      <c r="E19" s="9">
        <f t="shared" si="0"/>
        <v>4133</v>
      </c>
      <c r="F19" s="8">
        <f t="shared" si="1"/>
        <v>289.31</v>
      </c>
      <c r="IU19"/>
      <c r="IV19"/>
    </row>
    <row r="20" spans="1:256" s="10" customFormat="1" ht="34.5" customHeight="1">
      <c r="A20" s="1">
        <v>1121010300</v>
      </c>
      <c r="B20" s="7" t="s">
        <v>22</v>
      </c>
      <c r="C20" s="8">
        <v>53172.69</v>
      </c>
      <c r="D20" s="8">
        <f>60373-C20</f>
        <v>7200.309999999998</v>
      </c>
      <c r="E20" s="9">
        <f t="shared" si="0"/>
        <v>60373</v>
      </c>
      <c r="F20" s="8">
        <f t="shared" si="1"/>
        <v>4226.110000000001</v>
      </c>
      <c r="IU20"/>
      <c r="IV20"/>
    </row>
    <row r="21" spans="1:256" s="10" customFormat="1" ht="34.5" customHeight="1">
      <c r="A21" s="1">
        <v>1121010400</v>
      </c>
      <c r="B21" s="7" t="s">
        <v>23</v>
      </c>
      <c r="C21" s="8">
        <v>70444.05</v>
      </c>
      <c r="D21" s="8">
        <f>24149-C21</f>
        <v>-46295.05</v>
      </c>
      <c r="E21" s="9">
        <f t="shared" si="0"/>
        <v>24149</v>
      </c>
      <c r="F21" s="8">
        <f t="shared" si="1"/>
        <v>1690.43</v>
      </c>
      <c r="IU21"/>
      <c r="IV21"/>
    </row>
    <row r="22" spans="1:256" s="10" customFormat="1" ht="34.5" customHeight="1">
      <c r="A22" s="11">
        <v>1121040100</v>
      </c>
      <c r="B22" s="7" t="s">
        <v>24</v>
      </c>
      <c r="C22" s="8">
        <v>1360</v>
      </c>
      <c r="D22" s="8">
        <f aca="true" t="shared" si="3" ref="D22:D24">0-C22</f>
        <v>-1360</v>
      </c>
      <c r="E22" s="9">
        <f t="shared" si="0"/>
        <v>0</v>
      </c>
      <c r="F22" s="8">
        <f t="shared" si="1"/>
        <v>0</v>
      </c>
      <c r="IU22"/>
      <c r="IV22"/>
    </row>
    <row r="23" spans="1:256" s="10" customFormat="1" ht="34.5" customHeight="1">
      <c r="A23" s="11">
        <v>1121040300</v>
      </c>
      <c r="B23" s="7" t="s">
        <v>25</v>
      </c>
      <c r="C23" s="8">
        <v>0</v>
      </c>
      <c r="D23" s="8">
        <f t="shared" si="3"/>
        <v>0</v>
      </c>
      <c r="E23" s="9">
        <f t="shared" si="0"/>
        <v>0</v>
      </c>
      <c r="F23" s="8">
        <f t="shared" si="1"/>
        <v>0</v>
      </c>
      <c r="IU23"/>
      <c r="IV23"/>
    </row>
    <row r="24" spans="1:256" s="10" customFormat="1" ht="34.5" customHeight="1">
      <c r="A24" s="11">
        <v>1121040400</v>
      </c>
      <c r="B24" s="7" t="s">
        <v>26</v>
      </c>
      <c r="C24" s="8">
        <v>0</v>
      </c>
      <c r="D24" s="8">
        <f t="shared" si="3"/>
        <v>0</v>
      </c>
      <c r="E24" s="9">
        <f t="shared" si="0"/>
        <v>0</v>
      </c>
      <c r="F24" s="8">
        <f t="shared" si="1"/>
        <v>0</v>
      </c>
      <c r="IU24"/>
      <c r="IV24"/>
    </row>
    <row r="25" spans="1:256" s="10" customFormat="1" ht="34.5" customHeight="1">
      <c r="A25" s="11">
        <v>1121041100</v>
      </c>
      <c r="B25" s="7" t="s">
        <v>27</v>
      </c>
      <c r="C25" s="8">
        <v>0</v>
      </c>
      <c r="D25" s="8">
        <f>206686-C25</f>
        <v>206686</v>
      </c>
      <c r="E25" s="9">
        <f t="shared" si="0"/>
        <v>206686</v>
      </c>
      <c r="F25" s="8">
        <f t="shared" si="1"/>
        <v>14468.020000000002</v>
      </c>
      <c r="IU25"/>
      <c r="IV25"/>
    </row>
    <row r="26" spans="1:256" s="10" customFormat="1" ht="34.5" customHeight="1">
      <c r="A26" s="11">
        <v>1122010100</v>
      </c>
      <c r="B26" s="7" t="s">
        <v>28</v>
      </c>
      <c r="C26" s="8">
        <v>528169.19</v>
      </c>
      <c r="D26" s="8">
        <f aca="true" t="shared" si="4" ref="D26:D29">0-C26</f>
        <v>-528169.19</v>
      </c>
      <c r="E26" s="9">
        <f t="shared" si="0"/>
        <v>0</v>
      </c>
      <c r="F26" s="8">
        <f t="shared" si="1"/>
        <v>0</v>
      </c>
      <c r="IU26"/>
      <c r="IV26"/>
    </row>
    <row r="27" spans="1:256" s="10" customFormat="1" ht="34.5" customHeight="1">
      <c r="A27" s="11">
        <v>1122010200</v>
      </c>
      <c r="B27" s="7" t="s">
        <v>29</v>
      </c>
      <c r="C27" s="8">
        <v>915.48</v>
      </c>
      <c r="D27" s="8">
        <f t="shared" si="4"/>
        <v>-915.48</v>
      </c>
      <c r="E27" s="9">
        <f t="shared" si="0"/>
        <v>0</v>
      </c>
      <c r="F27" s="8">
        <f t="shared" si="1"/>
        <v>0</v>
      </c>
      <c r="IU27"/>
      <c r="IV27"/>
    </row>
    <row r="28" spans="1:256" s="10" customFormat="1" ht="34.5" customHeight="1">
      <c r="A28" s="11">
        <v>1122010300</v>
      </c>
      <c r="B28" s="7" t="s">
        <v>30</v>
      </c>
      <c r="C28" s="8">
        <v>69764.61</v>
      </c>
      <c r="D28" s="8">
        <f t="shared" si="4"/>
        <v>-69764.61</v>
      </c>
      <c r="E28" s="9">
        <f t="shared" si="0"/>
        <v>0</v>
      </c>
      <c r="F28" s="8">
        <f t="shared" si="1"/>
        <v>0</v>
      </c>
      <c r="IU28"/>
      <c r="IV28"/>
    </row>
    <row r="29" spans="1:256" s="10" customFormat="1" ht="34.5" customHeight="1">
      <c r="A29" s="11">
        <v>1122010400</v>
      </c>
      <c r="B29" s="7" t="s">
        <v>31</v>
      </c>
      <c r="C29" s="8">
        <v>121196.79</v>
      </c>
      <c r="D29" s="8">
        <f t="shared" si="4"/>
        <v>-121196.79</v>
      </c>
      <c r="E29" s="9">
        <f t="shared" si="0"/>
        <v>0</v>
      </c>
      <c r="F29" s="8">
        <f t="shared" si="1"/>
        <v>0</v>
      </c>
      <c r="IU29"/>
      <c r="IV29"/>
    </row>
    <row r="30" spans="1:256" s="10" customFormat="1" ht="34.5" customHeight="1">
      <c r="A30" s="11">
        <v>1122981000</v>
      </c>
      <c r="B30" s="7" t="s">
        <v>32</v>
      </c>
      <c r="C30" s="8">
        <v>0</v>
      </c>
      <c r="D30" s="8">
        <f>876553-C30</f>
        <v>876553</v>
      </c>
      <c r="E30" s="9">
        <f t="shared" si="0"/>
        <v>876553</v>
      </c>
      <c r="F30" s="8">
        <f t="shared" si="1"/>
        <v>61358.71000000001</v>
      </c>
      <c r="IU30"/>
      <c r="IV30"/>
    </row>
    <row r="31" spans="1:256" s="10" customFormat="1" ht="34.5" customHeight="1">
      <c r="A31" s="1">
        <v>1711511100</v>
      </c>
      <c r="B31" s="7" t="s">
        <v>33</v>
      </c>
      <c r="C31" s="8">
        <v>19147638.24</v>
      </c>
      <c r="D31" s="8">
        <f>28212657-C31</f>
        <v>9065018.760000002</v>
      </c>
      <c r="E31" s="9">
        <f t="shared" si="0"/>
        <v>28212657</v>
      </c>
      <c r="F31" s="8">
        <f t="shared" si="1"/>
        <v>1974885.9900000002</v>
      </c>
      <c r="IU31"/>
      <c r="IV31"/>
    </row>
    <row r="32" spans="1:256" s="10" customFormat="1" ht="34.5" customHeight="1">
      <c r="A32" s="1">
        <v>1711512100</v>
      </c>
      <c r="B32" s="7" t="s">
        <v>34</v>
      </c>
      <c r="C32" s="8">
        <v>1248656.02</v>
      </c>
      <c r="D32" s="8">
        <f>2204642-C32</f>
        <v>955985.98</v>
      </c>
      <c r="E32" s="9">
        <f t="shared" si="0"/>
        <v>2204642</v>
      </c>
      <c r="F32" s="8">
        <f t="shared" si="1"/>
        <v>154324.94</v>
      </c>
      <c r="IU32"/>
      <c r="IV32"/>
    </row>
    <row r="33" spans="1:256" s="10" customFormat="1" ht="34.5" customHeight="1">
      <c r="A33" s="1">
        <v>1711513100</v>
      </c>
      <c r="B33" s="7" t="s">
        <v>35</v>
      </c>
      <c r="C33" s="8">
        <v>0</v>
      </c>
      <c r="D33" s="8">
        <v>0</v>
      </c>
      <c r="E33" s="9">
        <f t="shared" si="0"/>
        <v>0</v>
      </c>
      <c r="F33" s="8">
        <f t="shared" si="1"/>
        <v>0</v>
      </c>
      <c r="IU33"/>
      <c r="IV33"/>
    </row>
    <row r="34" spans="1:256" s="10" customFormat="1" ht="34.5" customHeight="1">
      <c r="A34" s="1">
        <v>1711520100</v>
      </c>
      <c r="B34" s="7" t="s">
        <v>36</v>
      </c>
      <c r="C34" s="8">
        <v>15366.24</v>
      </c>
      <c r="D34" s="8">
        <f>124011-C34</f>
        <v>108644.76</v>
      </c>
      <c r="E34" s="9">
        <f t="shared" si="0"/>
        <v>124011</v>
      </c>
      <c r="F34" s="8">
        <f t="shared" si="1"/>
        <v>8680.77</v>
      </c>
      <c r="IU34"/>
      <c r="IV34"/>
    </row>
    <row r="35" spans="1:256" s="10" customFormat="1" ht="34.5" customHeight="1">
      <c r="A35" s="1">
        <v>1711540100</v>
      </c>
      <c r="B35" s="7" t="s">
        <v>37</v>
      </c>
      <c r="C35" s="8">
        <v>195.39</v>
      </c>
      <c r="D35" s="8">
        <f>114083-C35</f>
        <v>113887.61</v>
      </c>
      <c r="E35" s="9">
        <f t="shared" si="0"/>
        <v>114083</v>
      </c>
      <c r="F35" s="8">
        <f t="shared" si="1"/>
        <v>7985.81</v>
      </c>
      <c r="IU35"/>
      <c r="IV35"/>
    </row>
    <row r="36" spans="1:256" s="10" customFormat="1" ht="34.5" customHeight="1">
      <c r="A36" s="1">
        <v>1721500100</v>
      </c>
      <c r="B36" s="7" t="s">
        <v>38</v>
      </c>
      <c r="C36" s="8">
        <v>61398932.64</v>
      </c>
      <c r="D36" s="8">
        <f>103456903-C36</f>
        <v>42057970.36</v>
      </c>
      <c r="E36" s="9">
        <f t="shared" si="0"/>
        <v>103456903</v>
      </c>
      <c r="F36" s="8">
        <f t="shared" si="1"/>
        <v>7241983.210000001</v>
      </c>
      <c r="IU36"/>
      <c r="IV36"/>
    </row>
    <row r="37" spans="1:256" s="10" customFormat="1" ht="34.5" customHeight="1">
      <c r="A37" s="1">
        <v>1721510100</v>
      </c>
      <c r="B37" s="7" t="s">
        <v>39</v>
      </c>
      <c r="C37" s="8">
        <v>2925307.51</v>
      </c>
      <c r="D37" s="8">
        <f>2755804-C37</f>
        <v>-169503.50999999978</v>
      </c>
      <c r="E37" s="9">
        <f t="shared" si="0"/>
        <v>2755804</v>
      </c>
      <c r="F37" s="8">
        <f t="shared" si="1"/>
        <v>192906.28000000003</v>
      </c>
      <c r="IU37"/>
      <c r="IV37"/>
    </row>
    <row r="38" spans="1:256" s="10" customFormat="1" ht="34.5" customHeight="1">
      <c r="A38" s="1">
        <v>1721520100</v>
      </c>
      <c r="B38" s="7" t="s">
        <v>40</v>
      </c>
      <c r="C38" s="8">
        <v>1528791.64</v>
      </c>
      <c r="D38" s="8">
        <f>2625892-C38</f>
        <v>1097100.36</v>
      </c>
      <c r="E38" s="9">
        <f t="shared" si="0"/>
        <v>2625892</v>
      </c>
      <c r="F38" s="8">
        <f t="shared" si="1"/>
        <v>183812.44000000003</v>
      </c>
      <c r="IU38"/>
      <c r="IV38"/>
    </row>
    <row r="39" spans="1:256" s="10" customFormat="1" ht="34.5" customHeight="1">
      <c r="A39" s="1"/>
      <c r="B39" s="12" t="s">
        <v>41</v>
      </c>
      <c r="C39" s="13">
        <f>SUM(C6:C38)</f>
        <v>112441353.12</v>
      </c>
      <c r="D39" s="13">
        <f>SUM(D6:D38)</f>
        <v>63069428.88</v>
      </c>
      <c r="E39" s="13">
        <f>SUM(E6:E38)</f>
        <v>175510782</v>
      </c>
      <c r="F39" s="13">
        <f>SUM(F6:F38)</f>
        <v>12285754.740000002</v>
      </c>
      <c r="IU39"/>
      <c r="IV39"/>
    </row>
    <row r="40" spans="2:6" ht="27.75" customHeight="1">
      <c r="B40" s="14" t="s">
        <v>42</v>
      </c>
      <c r="C40" s="15"/>
      <c r="D40" s="15"/>
      <c r="E40" s="15"/>
      <c r="F40" s="15"/>
    </row>
    <row r="42" ht="18">
      <c r="B42" s="2" t="s">
        <v>43</v>
      </c>
    </row>
    <row r="43" spans="2:6" ht="18">
      <c r="B43" s="10" t="s">
        <v>44</v>
      </c>
      <c r="C43" s="10"/>
      <c r="D43" s="10"/>
      <c r="E43" s="10"/>
      <c r="F43" s="10"/>
    </row>
    <row r="44" spans="2:6" ht="18">
      <c r="B44" s="10" t="s">
        <v>45</v>
      </c>
      <c r="C44" s="10"/>
      <c r="D44" s="10"/>
      <c r="E44" s="10"/>
      <c r="F44" s="10"/>
    </row>
    <row r="45" spans="2:6" ht="46.5" customHeight="1">
      <c r="B45" s="16" t="s">
        <v>46</v>
      </c>
      <c r="C45" s="16"/>
      <c r="D45" s="16"/>
      <c r="E45" s="16"/>
      <c r="F45" s="16"/>
    </row>
  </sheetData>
  <sheetProtection selectLockedCells="1" selectUnlockedCells="1"/>
  <mergeCells count="4">
    <mergeCell ref="B3:F3"/>
    <mergeCell ref="B43:F43"/>
    <mergeCell ref="B44:F44"/>
    <mergeCell ref="B45:F45"/>
  </mergeCells>
  <printOptions/>
  <pageMargins left="0.5" right="0.4" top="0.2972222222222222" bottom="0.2388888888888889" header="0.5118110236220472" footer="0.5118110236220472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2023-08-16T15:11:26Z</cp:lastPrinted>
  <dcterms:modified xsi:type="dcterms:W3CDTF">2023-10-18T13:14:54Z</dcterms:modified>
  <cp:category/>
  <cp:version/>
  <cp:contentType/>
  <cp:contentStatus/>
  <cp:revision>35</cp:revision>
</cp:coreProperties>
</file>