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Orç " sheetId="1" r:id="rId1"/>
    <sheet name="Cron " sheetId="2" r:id="rId2"/>
    <sheet name="MEM CALC  " sheetId="3" r:id="rId3"/>
    <sheet name="BDI" sheetId="4" r:id="rId4"/>
  </sheets>
  <externalReferences>
    <externalReference r:id="rId7"/>
  </externalReferences>
  <definedNames>
    <definedName name="_xlnm.Print_Area" localSheetId="3">'BDI'!$A$1:$T$50</definedName>
    <definedName name="_xlnm.Print_Area" localSheetId="1">'Cron '!$A$1:$G$21</definedName>
    <definedName name="_xlnm.Print_Area" localSheetId="2">'MEM CALC  '!$A$1:$N$307</definedName>
    <definedName name="_xlnm.Print_Area" localSheetId="0">'Orç '!$A$1:$I$145</definedName>
    <definedName name="BDI.Opcao" hidden="1">'[1]DADOS'!$F$18</definedName>
    <definedName name="BDI.TipoObra" hidden="1">'[1]BDI'!$A$138:$A$146</definedName>
    <definedName name="DESONERACAO" hidden="1">IF(OR(Import.Desoneracao="DESONERADO",Import.Desoneracao="SIM"),"SIM","NÃO")</definedName>
    <definedName name="Import.Desoneracao" hidden="1">OFFSET('[1]DADOS'!$G$18,0,-1)</definedName>
    <definedName name="_xlnm.Print_Titles" localSheetId="2">'MEM CALC  '!$1:$7</definedName>
    <definedName name="_xlnm.Print_Titles" localSheetId="0">'Orç '!$1:$7</definedName>
  </definedNames>
  <calcPr fullCalcOnLoad="1"/>
</workbook>
</file>

<file path=xl/sharedStrings.xml><?xml version="1.0" encoding="utf-8"?>
<sst xmlns="http://schemas.openxmlformats.org/spreadsheetml/2006/main" count="1025" uniqueCount="452">
  <si>
    <t>PREFEITURA MUNICIPAL DE PIRAÍ</t>
  </si>
  <si>
    <t>PLANILHA ORÇAMENTÁRIA</t>
  </si>
  <si>
    <t>ITEM</t>
  </si>
  <si>
    <t>DISCRIMINAÇÃO DOS SERVIÇOS</t>
  </si>
  <si>
    <t>PREÇO TOTAL</t>
  </si>
  <si>
    <t>DISCRIMINAÇÃO</t>
  </si>
  <si>
    <t>TOTAL</t>
  </si>
  <si>
    <t>CRONOGRAMA FÍSICO FINANCEIRO</t>
  </si>
  <si>
    <t>01.0</t>
  </si>
  <si>
    <t>DIAS</t>
  </si>
  <si>
    <t>%</t>
  </si>
  <si>
    <t>TOTAL ACUMULADO</t>
  </si>
  <si>
    <t>% ACUMULADO</t>
  </si>
  <si>
    <t>CÓDIGO EMOP</t>
  </si>
  <si>
    <t>UNID</t>
  </si>
  <si>
    <t>QUANT</t>
  </si>
  <si>
    <t>M2</t>
  </si>
  <si>
    <t>01.1</t>
  </si>
  <si>
    <t>TOTAL GERAL</t>
  </si>
  <si>
    <t>Preparado: SMOU</t>
  </si>
  <si>
    <t>COEF</t>
  </si>
  <si>
    <t>COMPR</t>
  </si>
  <si>
    <t>LARG</t>
  </si>
  <si>
    <t>ALT</t>
  </si>
  <si>
    <t>PERIM</t>
  </si>
  <si>
    <t>AREA</t>
  </si>
  <si>
    <t>VOLUME</t>
  </si>
  <si>
    <t>PREÇO C/ BDI</t>
  </si>
  <si>
    <t>PREÇO S/ BDI</t>
  </si>
  <si>
    <t>BDI 1</t>
  </si>
  <si>
    <t>TIPO DE OBRA</t>
  </si>
  <si>
    <t>Itens</t>
  </si>
  <si>
    <t>Siglas</t>
  </si>
  <si>
    <t>% Adotado</t>
  </si>
  <si>
    <t>Situação</t>
  </si>
  <si>
    <t>1º Quartil</t>
  </si>
  <si>
    <t>Médio</t>
  </si>
  <si>
    <t>3º Quartil</t>
  </si>
  <si>
    <t>-</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</si>
  <si>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</si>
  <si>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</si>
  <si>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</si>
  <si>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</si>
  <si>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</si>
  <si>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</si>
  <si>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</si>
  <si>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PAD</t>
  </si>
  <si>
    <t>BDI COM desoneração</t>
  </si>
  <si>
    <t>BDI DES</t>
  </si>
  <si>
    <t>Os valores de BDI foram calculados com o emprego da fórmula:</t>
  </si>
  <si>
    <t>BDI =</t>
  </si>
  <si>
    <t xml:space="preserve"> - 1</t>
  </si>
  <si>
    <t>(1-CP-ISS-CRPB)</t>
  </si>
  <si>
    <t>Secretaria Municipal de Obras e Urbanismo</t>
  </si>
  <si>
    <t>Notas:</t>
  </si>
  <si>
    <t>2- Os itens que possuem códigos genéricos, foram considerados preços de mercado</t>
  </si>
  <si>
    <t>4- Em caso de divergencia de informação entre o projeto e a planilha de orçamento, prevalecerão as especificações do projeto.</t>
  </si>
  <si>
    <t>5- Ficará por conta do contratado os projetos complementares necessários para execução da obra</t>
  </si>
  <si>
    <t>M</t>
  </si>
  <si>
    <t>SERVIÇOS INICIAIS</t>
  </si>
  <si>
    <t>SERVIÇOS PRELIMINARES</t>
  </si>
  <si>
    <t>02.0</t>
  </si>
  <si>
    <t>02.1</t>
  </si>
  <si>
    <t>MEMÓRIA DE CÁLCULO</t>
  </si>
  <si>
    <t>03.0</t>
  </si>
  <si>
    <t>03.1</t>
  </si>
  <si>
    <t>03.2</t>
  </si>
  <si>
    <t>03.3</t>
  </si>
  <si>
    <t>03.4</t>
  </si>
  <si>
    <t>03.6</t>
  </si>
  <si>
    <t>02.020.0001-A</t>
  </si>
  <si>
    <t>PLACA DE IDENTIFICACAO DE OBRA PUBLICA,INCLUSIVE PINTURA E SUPORTES DE MADEIRA.FORNECIMENTO E COLOCACAO</t>
  </si>
  <si>
    <t>17.017.0169-A</t>
  </si>
  <si>
    <t>PINTURA INTERNA OU EXTERNA SOBRE MADEIRA NOVA,COM ESMALTE SINTETICO ALTO BRILHO OU ACETINADO,UMA DEMAO DE VERNIZ ISOLANTE INCOLOR,UMA DEMAO DE FUNDO SSINTETICO NIVELADOR,UMA DEMAO DE MASSA PARA MADEIRA,INCLUSIVE LIXAMENTO E REMOCAO DE PO E DUAS DEMAOS DE ACABAMENTO</t>
  </si>
  <si>
    <t>BDI     28,82%</t>
  </si>
  <si>
    <t>17.018.0110-A</t>
  </si>
  <si>
    <t>03.5</t>
  </si>
  <si>
    <t>04.0</t>
  </si>
  <si>
    <t>04.1</t>
  </si>
  <si>
    <t>04.2</t>
  </si>
  <si>
    <t>04.3</t>
  </si>
  <si>
    <t>04.4</t>
  </si>
  <si>
    <t>04.5</t>
  </si>
  <si>
    <r>
      <t xml:space="preserve">6- Os preços contidos nesta planilha estão com BDI de </t>
    </r>
    <r>
      <rPr>
        <b/>
        <sz val="10"/>
        <rFont val="Arial"/>
        <family val="2"/>
      </rPr>
      <t>28,82%</t>
    </r>
  </si>
  <si>
    <t>17.017.0320-A</t>
  </si>
  <si>
    <t>PINTURA INTERNA OU EXTERNA SOBRE FERRO,COM ESMALTE SINTETICOBRILHANTE OU ACETINADO APOS LIXAMENTO,LIMPEZA,DESENGORDURAMENTO,UMA DEMAO DE FUNDO ANTICORROSIVO NA COR LARANJA DE SECAGEM RAPIDA E DUAS DEMAOS DE ACABAMENTO</t>
  </si>
  <si>
    <t>PINTURA COM TINTA LATEX SEMIBRILHANTE,FOSCA OU ACETINADA,CLASSIFICACAO PREMIUM OU STANDARD (NBR 15079),PARA INTERIOR E EXTERIOR, BRANCA OU COLORIDA,SOBRE TIJOLO,CONCRETO LISO,CIMENTO SEM AMIANTO,E REVESTIMENTO,INCLUSIVE LIXAMENTO,UMA DEMAO DE SELADOR ACRILICO E DUAS DEMAOS DE ACABAMENTO</t>
  </si>
  <si>
    <t>02.020.0002-A</t>
  </si>
  <si>
    <t>PLACA DE IDENTIFICACAO DE OBRA PUBLICA,TIPO BANNER/PLOTTER,CONSTITUIDA POR LONA E IMPRESSAO DIGITAL,INCLUSIVE SUPORTES DE MADEIRA.FORNECIMENTO E COLOCACAO</t>
  </si>
  <si>
    <t>UN</t>
  </si>
  <si>
    <t>03.7</t>
  </si>
  <si>
    <t>03.8</t>
  </si>
  <si>
    <t>03.9</t>
  </si>
  <si>
    <t>03.10</t>
  </si>
  <si>
    <t>03.11</t>
  </si>
  <si>
    <t>03.12</t>
  </si>
  <si>
    <t>13.175.0012-A</t>
  </si>
  <si>
    <t>FORRO DE PVC EM REGUAS DE 100MM DE LARGURA, ESPESSURA IGUALOU SUPERIOR A 8MM, ENCAIXADOS ENTRE SI, INCLUSIVE RODAFORRODE PVC PARA ACABAMENTO, ESTRUTURA DE METALON (20X20)MM E PARAFUSOS DE FIXACAO. FORNECIMENTO E COLOCACAO</t>
  </si>
  <si>
    <r>
      <t>3- Fórmulas na coluna Preço Total, para a linha 10 por, exemplo:</t>
    </r>
    <r>
      <rPr>
        <b/>
        <sz val="10"/>
        <rFont val="Arial"/>
        <family val="2"/>
      </rPr>
      <t xml:space="preserve"> = arred(soma(E10*H10);2)</t>
    </r>
    <r>
      <rPr>
        <sz val="10"/>
        <rFont val="Arial"/>
        <family val="2"/>
      </rPr>
      <t xml:space="preserve"> é o modo como são definidos os centavos, método a ser aplicado pelo Licitante em sua planilha.</t>
    </r>
  </si>
  <si>
    <t>05.001.0147-A</t>
  </si>
  <si>
    <t>ARRANCAMENTO DE GRADES, GRADIS, ALAMBRADOS, CERCAS E PORTOES</t>
  </si>
  <si>
    <t>13.348.0075-A</t>
  </si>
  <si>
    <t>SOLEIRA EM GRANITO CINZA ANDORINHA, ESPESSURA DE 3CM, COM 2 PLIMENTOS, LARGURA DE 15CM, ASSENTADO COM ARGAMASSA DE CIMENTO, SAIBRO E AREIA, NO TRACO 1:2:2, E REJUNTAMENTO COM CIMENTO BRANCO E CORANTE</t>
  </si>
  <si>
    <t>JANELA</t>
  </si>
  <si>
    <t>PORTAO</t>
  </si>
  <si>
    <t>DEPOSITO</t>
  </si>
  <si>
    <t>17.040.0021-A</t>
  </si>
  <si>
    <t>MARCACAO DE QUADRA DE ESPORTE OU VAGA DE GARAGEM COM TINTA ACRILICA PROPRIA PARA PINTURA DE PISOS,COM UTILIZACAO DE SELADOR E SOLVENTE PROPRIO E FITA CREPE COMO LIMITADOR DE LINHAS,MEDIDA PELA AREA REAL DE PINTURA</t>
  </si>
  <si>
    <t>04.6</t>
  </si>
  <si>
    <t>17.040.0024-A</t>
  </si>
  <si>
    <t>05.006.0002-B</t>
  </si>
  <si>
    <t>MXMES</t>
  </si>
  <si>
    <t>04.7</t>
  </si>
  <si>
    <t>04.8</t>
  </si>
  <si>
    <t>04.9</t>
  </si>
  <si>
    <t>04.10</t>
  </si>
  <si>
    <t>05.008.0001-A</t>
  </si>
  <si>
    <t>MONTAGEM E DESMONTAGEM DE ANDAIME COM ELEMENTOS TUBULARES,CONSIDERANDO-SE A AREA VERTICAL RECOBERTA</t>
  </si>
  <si>
    <t>UNXMES</t>
  </si>
  <si>
    <t>04.11</t>
  </si>
  <si>
    <t>04.12</t>
  </si>
  <si>
    <t>04.020.0122-A</t>
  </si>
  <si>
    <t>TRANSPORTE DE ANDAIME TUBULAR,CONSIDERANDO-SE A AREA DE PROJECAO VERTICAL DO ANDAIME,EXCLUSIVE CARGA,DESCARGA E TEMPO DEESPERA DO CAMINHAO(VIDE ITEM 04.021.0010)</t>
  </si>
  <si>
    <t>M2XKM</t>
  </si>
  <si>
    <t>02.2</t>
  </si>
  <si>
    <t>02.3</t>
  </si>
  <si>
    <t>03.13</t>
  </si>
  <si>
    <t>03.14</t>
  </si>
  <si>
    <t>03.15</t>
  </si>
  <si>
    <t>03.16</t>
  </si>
  <si>
    <t>Local: Bairro Asilo 1º Distrito - PIRAÍ - RJ</t>
  </si>
  <si>
    <t>Reforma Quadra de Esporte</t>
  </si>
  <si>
    <t>GUARDA CORPO</t>
  </si>
  <si>
    <t>ESTRUTURA E TELA FRENTE E LATERAL RAMPA</t>
  </si>
  <si>
    <t>PORTÃO ACESSO À RAMPA</t>
  </si>
  <si>
    <t xml:space="preserve">CERCA </t>
  </si>
  <si>
    <t>05.001.0070-A</t>
  </si>
  <si>
    <t>REMOCAO DE PAVIMENTACAO DE LAJOTAS DE CONCRETO, ALTAMENTE VIBRADO, INTERTRAVADO, PRE-FABRICADO</t>
  </si>
  <si>
    <t>01.006.0003-A</t>
  </si>
  <si>
    <t>DESTOCAMENTO MECANICO DE TOCOS MAIORES QUE O,50M DE DIAMETRO</t>
  </si>
  <si>
    <t>05.001.0134-A</t>
  </si>
  <si>
    <t>ARRANCAMENTO DE PORTAS,JANELAS E CAIXILHOS DE AR CONDICIONADO OU OUTROS</t>
  </si>
  <si>
    <t>02.4</t>
  </si>
  <si>
    <t>VEST MASC E FEM</t>
  </si>
  <si>
    <t>05.001.0001-A</t>
  </si>
  <si>
    <t>DEMOLICAO MANUAL DE CONCRETO SIMPLES COM EMPILHAMENTO LATERAL DENTRO DO CANTEIRO DE SERVICO</t>
  </si>
  <si>
    <t>M3</t>
  </si>
  <si>
    <t>02.5</t>
  </si>
  <si>
    <t>CALÇADA FRENTE</t>
  </si>
  <si>
    <t>RAMPA</t>
  </si>
  <si>
    <t>LATERAL QUADRA</t>
  </si>
  <si>
    <t>05.001.0041-A</t>
  </si>
  <si>
    <t>02.6</t>
  </si>
  <si>
    <t>REMOCAO DE COBERTURA EM TELHAS DE FIBROCIMENTO CONVENCIONAL, ONDULADA, INCLUSIVE MADEIRAMENTO, MEDIDO O CONJUNTO PELA AREA REAL DE COBERTURA</t>
  </si>
  <si>
    <t>05.001.0023-A</t>
  </si>
  <si>
    <t>DEMOLICAO MANUAL DE ALVENARIA DE TIJOLOS FURADOS,INCLUSIVE EMPILHAMENTO LATERAL DENTRO DO CANTEIRO DE SERVICO</t>
  </si>
  <si>
    <t>02.7</t>
  </si>
  <si>
    <t>EMPENA</t>
  </si>
  <si>
    <t>02.8</t>
  </si>
  <si>
    <t>03.001.0085-B</t>
  </si>
  <si>
    <t>ESCAVACAO MANUAL EM MATERIAL DE 1ªCATEGORIA,A CEU ABERTO,PARA PROFUNDIDADES MAIORES QUE 0,50M COM REMOCAO ATE 1 DAM</t>
  </si>
  <si>
    <t>RETIRADO DO PROJETO</t>
  </si>
  <si>
    <t>02.9</t>
  </si>
  <si>
    <t>ARRANCAMENTO DE TUBOS DE PVC, COM DIAMETRO DE 0,10 A 0,30M, INCLUSIVE EMPILHAMENTO LATERAL DENTRO DO CANTEIRO DE SERVICO</t>
  </si>
  <si>
    <t>05.001.0136-F</t>
  </si>
  <si>
    <t>QUADRA</t>
  </si>
  <si>
    <t>11.016.0505-B</t>
  </si>
  <si>
    <t>RECONSTITUICAO DE ESTRUTURAS METALICAS LEVES, MEDIDAS POR KG DE ACO NECESSARIO (CHAPAS, PERFIS, ETC), INCLUSIVE FORNECIMENTO DOS MATERIAIS E PINTURA EM TINTA A BASE DE EPOXI</t>
  </si>
  <si>
    <t>KG</t>
  </si>
  <si>
    <t>PERFIL U 125 X 50 X 6MM</t>
  </si>
  <si>
    <t>11.013.0100-A</t>
  </si>
  <si>
    <t>CONCRETO ARMADO, FCK=20MPA, INCLUINDO MATERIAIS PARA 1,00M3 DE CONCRETO (IMPORTADO DE USINA)ADENSADO E COLOCADO, 12,00M2 DE AREA MOLDADA, FORMAS E ESCORAMENTO CONFORME ITENS 11.004.0022 E 11.004.0035, 80KG DE ACO CA-50, INCLUSIVE MAO-DE-OBRA PARA CORTE, DOBRAGEM, MONTAGEM E COLOCACAO NAS FORMAS (P/ PILARES)</t>
  </si>
  <si>
    <t>PILAR</t>
  </si>
  <si>
    <t>DESCONTO PILAR METALICO</t>
  </si>
  <si>
    <t>ATRAS DO VESTIARIO</t>
  </si>
  <si>
    <t>16.004.0055-A</t>
  </si>
  <si>
    <t>CONDUTOR PARA CALHA DE BEIRAL DE PVC,DN 88,INCLUSIVE CONEXOES.FORNECIMENTO E COLOCACAO</t>
  </si>
  <si>
    <t>16.007.0027-A</t>
  </si>
  <si>
    <t>CALHA EM CHAPA DE ACO GALVANIZADO N°26 COM 50CM DE DESENVOLVIMENTO.FORNECIMENTO E COLOCACAO</t>
  </si>
  <si>
    <t>11.013.0059-A</t>
  </si>
  <si>
    <t>GRELHA E CAIXILHO DE CONCRETO ARMADO PRE-MOLDADAS, COM FCK=20MPA, ESPESSURA DE 6CM, INCLUSIVE COLOCACAO MANUAL NO LOCAL DEFINITIVO</t>
  </si>
  <si>
    <t>18.200.0004-A</t>
  </si>
  <si>
    <t>PAR</t>
  </si>
  <si>
    <t>TRAVE DESMONTAVEL PARA FUTEBOL DE SALAO, EM TUBO DE FERRO GALVANIZADO E BUCHAS. FORNECIMENTO</t>
  </si>
  <si>
    <t>09.015.0040-A</t>
  </si>
  <si>
    <t>ALAMBRADO C/3,00M ALTURA, EM TELA DE ARAME GALV.Nº12, MALHA LOSANGO 5CM, FIXADA TUBOS DE FERRO GALV. (EXTERNA E INTERNAMENTE) DIAMETRO INTERNO DE 2" E ESP. DE PAREDE DE 1/8", EM MODULOS DE (3,00X1,50)M, CHUMBADOS EM BLOCOS DE CONCRETO, INCLUSIVE ESCAVACAO, REATERRO CARGA, DESCARGA, TRANSPORTE E PINTURA DOS TUBOS, COM 2 DEMAOS DE ACABAMENTO. FORNECIMENTO E COLOCACAO</t>
  </si>
  <si>
    <t>LATERAL DA QUADRA</t>
  </si>
  <si>
    <t>26,40+20,40+20,40= 67,20M</t>
  </si>
  <si>
    <t>FUTSAL (COR AZUL)</t>
  </si>
  <si>
    <t>VOLEI (COR BRANCA)</t>
  </si>
  <si>
    <t>PINTURA DE PISO CIMENTADO LISO COM TINTA 100% ACRILICA,INCLUSIVE LIXAMENTO,LIMPEZA E TRES DEMAOS DE ACABAMENTO APLICADASA ROLO DE LA,DILUICAO EM AGUA 20%</t>
  </si>
  <si>
    <t>PINTURA DE PISO CIMENTADO LISO COM TINTA 100% ACRILICA, INCLUSIVE LIXAMENTO, LIMPEZA E TRES DEMAOS DE ACABAMENTO APLICADAS A ROLO DE LA, DILUICAO EM AGUA 20%</t>
  </si>
  <si>
    <t>ALUGUEL DE TORRE-ANDAIME TUBULAR SOBRE RODIZIOS, EXCLUSIVE ALUGUEL DOS RODIZIOS, TRANSPORTE DOS ELEMENTOS DA TORRE, PLATAFORMA OU PASSARELA DE PINHO, MONTAGEM E DESMONTAGEM</t>
  </si>
  <si>
    <t>05.005.0012-B</t>
  </si>
  <si>
    <t>PLATAFORMA OU PASSARELA DE MADEIRA DE 1ª,CONSIDERANDO-SE APROVEITAMENTO DA  MADEIRA 20 VEZES,EXCLUSIVE ANDAIME OU OUTRANSPORTE E MOVIMENTACAO(VIDE ITEM 05.008.0008)</t>
  </si>
  <si>
    <t>05.006.0010-A</t>
  </si>
  <si>
    <t>ALUGUEL DE RODIZIOS DE FERRO,PARA TORRE TUBULAR.CUSTO PARA 4RODIZIOS</t>
  </si>
  <si>
    <t>04.021.0010-A</t>
  </si>
  <si>
    <t>CARGA E DESCARGA MANUAL DE ANDAIME TUBULAR,INCLUSIVE TEMPO DE ESPERA DO CAMINHAO,CONSIDERANDO-SE A AREA DE PROJECAO VERTICAL</t>
  </si>
  <si>
    <t>03.17</t>
  </si>
  <si>
    <t>14.002.0084-A</t>
  </si>
  <si>
    <t>03.18</t>
  </si>
  <si>
    <t>PINTURA INTERNA OU EXTERNA SOBRE FERRO, COM ESMALTE SINTETICO BRILHANTE OU ACETINADO APOS LIXAMENTO, LIMPEZA, DESENGORDURAMENTO, UMA DEMAO DE FUNDO ANTICORROSIVO NA COR LARANJA DE SECAGEM RAPIDA E DUAS DEMAOS DE ACABAMENTO (ESTRUTURA METALICA)</t>
  </si>
  <si>
    <t>PORTAO EM ESTRUTURA DE TUBOS DE FERRO GALVANIZADO DE 2", COM 1 OU DUAS FOLHAS DE ABRIR, FECHAMENTO COM TELA DE ARAME GALVANIZADO Nº12, MALHA LOSANGO 5CM, EXCLUSIVE FECHADURA. FORNECIMENTO E COLOCACAO</t>
  </si>
  <si>
    <t>TESOURA</t>
  </si>
  <si>
    <t>TERÇA</t>
  </si>
  <si>
    <t>ALAMBRADO (TUBOS)</t>
  </si>
  <si>
    <t>VESTIÁRIOS, BANHEIROS E DEPÓSITO</t>
  </si>
  <si>
    <t>03.001.0001-B</t>
  </si>
  <si>
    <t>ESCAVACAO MANUAL DE VALA/CAVA EM MATERIAL DE 1ª CATEGORIA (AREIA, ARGILA OU PICARRA), ATE 1,50M DE PROFUNDIDADE, EXCLUSIVE ESCORAMENTO E ESGOTAMENTO</t>
  </si>
  <si>
    <t>CINTA</t>
  </si>
  <si>
    <t>BLOCO</t>
  </si>
  <si>
    <t>CONCRETO ARMADO, FCK=20MPA, INCLUINDO MATERIAIS PARA 1,00M3 DE CONCRETO (IMPORTADO DE USINA)ADENSADO E COLOCADO, 12,00M2 DE AREA MOLDADA, FORMAS E ESCORAMENTO CONFORME ITENS 11.004.0022 E 11.004.0035, 80KG DE ACO CA-50, INCLUSIVE MAO-DE-OBRA PARA CORTE, DOBRAGEM, MONTAGEM E COLOCACAO NAS FORMAS</t>
  </si>
  <si>
    <t xml:space="preserve">CONCRETO ARMADO, FCK=20MPA, INCLUINDO MATERIAIS PARA 1,00M3 DE CONCRETO (IMPORTADO DE USINA)ADENSADO E COLOCADO, 12,00M2 DE AREA MOLDADA, FORMAS E ESCORAMENTO CONFORME ITENS 11.004.0022 E 11.004.0035, 80KG DE ACO CA-50, INCLUSIVE MAO-DE-OBRA PARA CORTE, DOBRAGEM, MONTAGEM E COLOCACAO NAS FORMAS </t>
  </si>
  <si>
    <t>VIGA</t>
  </si>
  <si>
    <t>ARRANQUE</t>
  </si>
  <si>
    <t>11.030.0050-A</t>
  </si>
  <si>
    <t>LAJE PRE-MOLDADA BETA 12, PARA SOBRECARGA DE 3,5KN/M2 E VAO DE 4,10M, CONSIDERANDO VIGOTAS, TIJOLOS E ARMADURA NEGATIVA, INCLUSIVE CAPEAMENTO DE 4CM DE ESPESSURA, COM CONCRETO FCK=20MPA E ESCORAMENTO. FORNECIMENTO E MONTAGEM DO CONJUNTO</t>
  </si>
  <si>
    <t>12.003.0075-B</t>
  </si>
  <si>
    <t>ALVENARIA DE TIJOLOS CERAMICOS FURADOS 10X20X20CM,ASSENTES COM ARGAMASSA DE CIMENTO E SAIBRO,NO TRACO 1:8,EM PAREDES DEMEIA VEZ(0,10M),DE SUPERFICIE CORRIDA,ATE 3,00M DE ALTURA EMEDIDA PELA AREA REAL</t>
  </si>
  <si>
    <t>ALVENARIA</t>
  </si>
  <si>
    <t>PORTA</t>
  </si>
  <si>
    <t>PORTA DESCONTO</t>
  </si>
  <si>
    <t>JANELA DESCONTO</t>
  </si>
  <si>
    <t>13.001.0030-B</t>
  </si>
  <si>
    <t>EMBOCO COM ARGAMASSA DE CIMENTO E AREIA,NO TRACO 1:4 COM 1,5CM DE ESPESSURA,INCLUSIVE CHAPISCO DE CIMENTO E AREIA,NO TRACO 1:3</t>
  </si>
  <si>
    <t>PAREDE</t>
  </si>
  <si>
    <t>TETO</t>
  </si>
  <si>
    <t>13.030.0252-A</t>
  </si>
  <si>
    <t>REVESTIMENTO DE PAREDES COM LADRILHOS CERAMICOS,COM MEDIDASEM TORNO DE 20X20CM,ASSENTE COM ARGAMASSA COLANTE,REJUNTAMENTO COM ARGAMASSA INDUSTRIALIZADA,EXCLUSIVE CHAPISCO E EMBOCO</t>
  </si>
  <si>
    <t>BANHEIROS</t>
  </si>
  <si>
    <t>DESCONTO PORTA</t>
  </si>
  <si>
    <t>13.330.0051-A</t>
  </si>
  <si>
    <t>REVESTIMENTO DE PISO,COM LADRILHOS CERAMICOS ESMALTADOS,COMMEDIDAS EM TORNO DE 30X30CM E 8,5MM DE ESPESSURA,DESTINADOSA CARGA PESADA,COM RESISTENCIA A  ABRASAO P.E.I.-III,ASSENTESEM SUPERFICIE EM OSSO,COM ARGAMASSA COLANTE SOBRE ARGAMASSADE CIMENTO,SAIBRO E AREIA,NO TRACO 1:3:3,E REJUNTAMENTO PRONTO</t>
  </si>
  <si>
    <t>11.013.0003-B</t>
  </si>
  <si>
    <t>VERGAS E CONTRA VERGAS DE CONCRETO ARMADO PARA ALVENARIA,COM APROVEITAMENTODA MADEIRA POR 10 VEZES</t>
  </si>
  <si>
    <t>PORTAS</t>
  </si>
  <si>
    <t>JANELAS</t>
  </si>
  <si>
    <t>REVESTIMENTO DE PAREDES COM LADRILHOS CERAMICOS,COM MEDIDASEM TORNO DE 20X20CM,ASSENTE COM ARGAMASSA COLANTE,REJUNTAMENTO COM ARGAMASSA INDUSTRIALIZADA,EXCLUSIVE CHAPISCO E EMBOCO (ALTURA 2,00M)</t>
  </si>
  <si>
    <t>15.004.0110-A</t>
  </si>
  <si>
    <t>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t>
  </si>
  <si>
    <t>04.13</t>
  </si>
  <si>
    <t>04.14</t>
  </si>
  <si>
    <t>15.004.0063-A</t>
  </si>
  <si>
    <t>INSTALACAO E ASSENTAMENTO DE LAVATORIO DE UMA TORNEIRA(EXCLUSIVE FORNECIMENTO DO APARELHO),COMPREENDENDO:3,00M DE TUBO DE PVC DE 25MM,2,00M DE TUBO DE  PVC DE 40MM E CONEXOES</t>
  </si>
  <si>
    <t>UMUN</t>
  </si>
  <si>
    <t>18.002.0014-A</t>
  </si>
  <si>
    <t>LAVATORIO DE LOUCA BRANCA,COM COLUNA SUSPENSA,PARA PESSOAS COM NECESSIDADES ESPECIFICAS,COM MEDIDAS EM TORNO DE 45,5X35,5CM,INCLUSIVE SIFAO EM PVC FLEXIVEL,VALVULA DE ESCOAMENTO CROMADA,RABICHO EM PVC,TORNEIRA DE FECHAMENTO AUTOMATICO DE PAREDE,ANTIVANDALISMO DE 85MM,PARA LAVATORIO E ACESSORIOS DE FIXACAO.FORNECIMENTO</t>
  </si>
  <si>
    <t>18.002.0090-A</t>
  </si>
  <si>
    <t>VASO SANITARIO DE LOUCA BRANCA OU BRANCO GELO,PARA PESSOAS COM NECESSIDADES ESPECIFICAS,INCLUSIVE ASSENTO ESPECIAL,BOLSADE LIGACAO E ACESSORIOS DE FIXACAO.FORNECIMENTO</t>
  </si>
  <si>
    <t>15.004.0180-A</t>
  </si>
  <si>
    <t>RALO SIFONADO PVC RIGIDO (150X185)X75MM, EM PAVIMENTO TERREO, COM SAIDA DE 75MM, GRELHA REDONDA E PORTA-GRELHA, COMPREENDENDO: 3,00M DE TUBO DE PVC DE 75MM  E SUA LIGACAO AO RAMAL DE VENTILACAO. FORNECIMENTO E INSTALACAO</t>
  </si>
  <si>
    <t>18.016.0106-A</t>
  </si>
  <si>
    <t>BARRA DE APOIO EM ACO INOXIDAVEL AISI 304,TUBO DE 1.1/4",INCLUSIVE FIXACAO COM PARAFUSOS INOXIDAVEIS E BUCHAS PLASTICAS,COM 80CM,PARA PESSOAS COM NECESSIDADES ESPECIFICAS.FORNECIMENTO E COLOCACAO</t>
  </si>
  <si>
    <t>18.016.0125-A</t>
  </si>
  <si>
    <t>04.15</t>
  </si>
  <si>
    <t>04.16</t>
  </si>
  <si>
    <t>04.17</t>
  </si>
  <si>
    <t>04.18</t>
  </si>
  <si>
    <t>04.19</t>
  </si>
  <si>
    <t>18.016.0110-A</t>
  </si>
  <si>
    <t>BARRA DE APOIO EM ACO INOXIDAVEL AISI 304, TUBO DE 1.1/4", EM"L", INCLUSIVE FIXACAO COM PARAFUSOS INOXIDAVEIS E BUCHAS PLASTICAS, MEDINDO 70X70CM, PARA PESSOAS COM NECESSIDADES ESPECIFICAS. FORNECIMENTO E COLOCACAO</t>
  </si>
  <si>
    <t>BARRA DE APOIO (PUXADOR HORIZONTAL/VERTICAL) EM ACO INOXIDAVEL AISI 304, TUBO DE 1 1/4", INCLUSIVE FIXACAO COM PARAFUSOS INOXIDAVEIS E BUCHAS PLASTICAS, COM 40CM, PARA PORTAS DE SANITARIOS, VESTIARIOS E QUARTOS ACESSIVEIS EM LOCAIS DE HOSPEDAGEM E DE SAUDE. FORNECIMENTO E INSTALACAO</t>
  </si>
  <si>
    <t>13.348.0050-A</t>
  </si>
  <si>
    <t>PEITORIL EM GRANITO CINZA ANDORINHA, ESPESSURA DE 2CM, LARGURA 15 A 18CM, ASSENTADO COM NATA DE CIMENTO SOBRE ARGAMASSA DE CIMENTO, SAIBRO E AREIA, NO TRACO 1:3:3 E REJUNTAMENTO COM CIMENTO BRANCO</t>
  </si>
  <si>
    <t>14.002.0013-A</t>
  </si>
  <si>
    <t>PORTA DE FERRO EM BARRAS HORIZONTAIS DE 1.1/4"X1/4" A CADA 10CM, CONTORNO DO MESMO MATERIAL, REVESTIDA COM CHAPA DE FERRO GALVANIZADO Nº16, GUARNICAO  EM CANTONEIRA DE 1.1/2"X1/8", COM FECHO PARA CADEADO DE 30MM, EXCLUSIVE ESTE. FORNECIMENTO E COLOCACAO</t>
  </si>
  <si>
    <t>14.007.0266-A</t>
  </si>
  <si>
    <t>04.20</t>
  </si>
  <si>
    <t>FERRAGENS PARA PORTAS DE ABRIR, DE FERRO OU ALUMINIO, CONSTANDO DE FORNECIMENTO DAS PECAS: -FECHADURA DE CILINDRO OVALADO PARA MONTANTES ESTREITOS, EM LATAO, ACABAMENTO CROMADO, -ESPELHO RETANGULAR, EM LATAO, ACABAMENTO CROMADO OU ROSETA CIRCULAR EM LATAO, ACABAMENTO CROMADO, -MACANETA TIPO ALAVANCA, EM LATAO, ZAMAK OU ACO ZINCADO, ACABAMENTO CROMADO, EXCLUSIVE DOBRADICA</t>
  </si>
  <si>
    <t>14.007.0282-A</t>
  </si>
  <si>
    <t>DOBRADICA 3"X2.1/2",DE LATAO CROMADO,COM PINO,BOLAS E ANEISDE LATAO.FORNECIMENTO</t>
  </si>
  <si>
    <t>04.21</t>
  </si>
  <si>
    <t>DOBRADICA 3"X2.1/2", DE LATAO CROMADO, COM PINO, BOLAS E ANEIS DE LATAO. FORNECIMENTO</t>
  </si>
  <si>
    <t>14.002.0434-A</t>
  </si>
  <si>
    <t>JANELA BASCULANTE EM ACO LAMINADO A FRIO COM ADICAO DE COBRE, DE 1 SECAO COM 2 BASCULAS, MEDINDO 0,80X0,60M, PRE-PINTADA, COMPLETA, COM 2 QUADROS FIXOS (UM SUPERIOR E UM INFERIOR) E 2 PARTES LATERAIS FIXAS SEM DIVISOES, EXCLUSIVE VIDRO. FORNECIMENTO E COLOCACAO</t>
  </si>
  <si>
    <t>04.22</t>
  </si>
  <si>
    <t>14.004.0015-A</t>
  </si>
  <si>
    <t>VIDRO PLANO TRANSPARENTE,COMUM,DE 4MM DE ESPESSURA.FORNECIMENTO E COLOCACAO</t>
  </si>
  <si>
    <t>04.23</t>
  </si>
  <si>
    <t>BANH PNE</t>
  </si>
  <si>
    <t>VEST</t>
  </si>
  <si>
    <t>04.24</t>
  </si>
  <si>
    <t>04.25</t>
  </si>
  <si>
    <t>TETO PNE</t>
  </si>
  <si>
    <t>TETO BANH MASC E FEM</t>
  </si>
  <si>
    <t>TETO VEST MAS E FEM</t>
  </si>
  <si>
    <t>PAREDE PNE</t>
  </si>
  <si>
    <t>PAREDE BANH MASC E FEM</t>
  </si>
  <si>
    <t>PAREDE VEST MASC E FEM</t>
  </si>
  <si>
    <t>PAREDE EXTERNA</t>
  </si>
  <si>
    <t>PAREDE DEPOSITO</t>
  </si>
  <si>
    <t>PAREDE CHURRASQUEIRA</t>
  </si>
  <si>
    <t>04.26</t>
  </si>
  <si>
    <t>JANELA DEPOSITO</t>
  </si>
  <si>
    <t>18.002.0080-A</t>
  </si>
  <si>
    <t>VASO SANITARIO DE LOUCA BRANCA, CONVENCIONAL, TIPO POPULAR, COM MEDIDAS EM TORNO DE 37X47X38CM, INCLUSIVE ASSENTO PLASTICO TIPO POPULAR, CAIXA DE DESCARGA PLASTICA EXTERNA COMPLETA, TUBO DE DESCARGA LONGO, BOLSA DE LIGACAO E ACESSORIOS DE FIXACAO. FORNECIMENTO</t>
  </si>
  <si>
    <t>BANH MASC</t>
  </si>
  <si>
    <t>04.27</t>
  </si>
  <si>
    <t>04.28</t>
  </si>
  <si>
    <t>16.001.0050-A</t>
  </si>
  <si>
    <t>MADEIRAMENTO PARA COBERTURA EM DUAS AGUAS EM TELHAS CERAMICAS, CONSTITUIDO DE CUMEEIRA E TERCAS DE 3"X4.1/2", CAIBROS DE 3"X1.1/2", RIPAS DE 1,5X4CM, TUDO EM MADEIRA SERRADA, SEM TESOURA OU PONTALETE, MEDIDO PELA AREA REAL DO MADEIRAMENTO. FORNECIMENTO E COLOCACAO</t>
  </si>
  <si>
    <t>04.29</t>
  </si>
  <si>
    <t>A²= B²+C²  A²= 1,45²+3,57²  A²= 2,10+12,47  A²= 14,84  A= 3,85M</t>
  </si>
  <si>
    <t>16.002.0012-A</t>
  </si>
  <si>
    <t>COBERTURA EM TELHA CERAMICA PORTUGUESA OU ROMANA, EXCLUSIVE CUMEEIRA E MADEIRAMENTO MEDIDA PELA AREA REAL DE COBERTURA. FORNECIMENTO E COLOCACAO</t>
  </si>
  <si>
    <t>04.30</t>
  </si>
  <si>
    <t>16.002.0015-A</t>
  </si>
  <si>
    <t>CUMEEIRA PARA COBERTURA EM TELHAS FRANCESAS, COLONIAIS, ROMANA OU PORTUGUESA. FORNECIMENTO E COLOCACAO</t>
  </si>
  <si>
    <t>04.31</t>
  </si>
  <si>
    <t>16.002.0025-A</t>
  </si>
  <si>
    <t>CORDAO PARA ARREMATE DE TELHADO EXECUTADO EM TELHAS COLONIAIS DUPLAS, LIGEIRAMENTE SOBREPOSTAS, PRESAS COM ARGAMASSA DE CIMENTO, AREIA E SAIBRO, NO TRACO 1:2:2. FORNECIMENTO E COLOCACAO</t>
  </si>
  <si>
    <t>04.32</t>
  </si>
  <si>
    <t>EXECUÇÃO DE PASSEIO (CALÇADA) OU PISO DE CONCRETO COM CONCRETO MOLDADO IN LOCO, FEITO EM OBRA, ACABAMENTO CONVENCIONAL, ESPESSURA 6 CM, ARMADO. AF_07/</t>
  </si>
  <si>
    <t>04.33</t>
  </si>
  <si>
    <t>15.036.0092-A</t>
  </si>
  <si>
    <t>TUBO DE PVC(NBR-7362), PARA ESGOTO SANITARIO, COM DIAMETRO NOMINAL DE 200MM, INCLUSIVE ANEL DE BORRACHA. FORNECIMENTO E COLOCACAO</t>
  </si>
  <si>
    <t>04.34</t>
  </si>
  <si>
    <t>15.001.0027-A</t>
  </si>
  <si>
    <t>CAIXA DE ALVENARIA EM TIJOLOS MACICOS (7X10X20CM), EM PAREDES DE MEIA VEZ, COM DIMENSOES DE 0,60X0,60X0,60M, ASSENTADA COM ARGAMASSA DE CIMENTO E AREIA, NO TRACO 1:4, REVESTIDA INTERNAMENTE COM A MESMA ARGAMASSA, COM FUNDO DE CONCRETO E TAMPA DE CONCRETO ARMADO</t>
  </si>
  <si>
    <t>04.35</t>
  </si>
  <si>
    <t>05.0</t>
  </si>
  <si>
    <t>ÁREA EXTERNA</t>
  </si>
  <si>
    <t>05.035.0011-A</t>
  </si>
  <si>
    <t>CERCA DIVISORIA C/ALT. UTIL 2,50M, ALT. 2,00M EM TELA ARAME 16 PLAST. MALHA 3/4", P/SUPERIOR C/4 FIADAS ARAME FARP. Nº14, FIX. MOIROES CONCR. ARMADO, SECAO "T"  0,13X0,14M BASE, 0,10X0,10M PONTA E COMPRIMENTO RETO 2,90M, MAIS 0,44M PONTA INCL. ESPACADOS 2,50M, CRAVADOS 0,80M SOLO, MOIROES ESTICADORES C/ESCORAS A CADA 7,5M, INCLUSIVE ESC. REAT. FUND. FCK= 10MPA. FORN. E COLOCACAO</t>
  </si>
  <si>
    <t>05.1</t>
  </si>
  <si>
    <t>05.2</t>
  </si>
  <si>
    <t>MURO ENTRE RAMPA E QUADRA</t>
  </si>
  <si>
    <t>01.005.0004-A</t>
  </si>
  <si>
    <t>PREPARO MANUAL DE TERRENO,COMPREENDENDO ACERTO,RASPAGEM EVENTUAL ATE 0.30M DE PROFUNDIDADE E AFASTAMENTO LATERAL DO MATERIAL EXCEDENTE,INCLUSIVE COMPACTACAO MANUAL</t>
  </si>
  <si>
    <t>05.3</t>
  </si>
  <si>
    <t>AREA NA FRENTE DA QUADRA</t>
  </si>
  <si>
    <t>13.301.0140-A</t>
  </si>
  <si>
    <t>CONTRAPISO,BASE OU CAMADA REGULARIZADORA EXECUTADA,COM ARGAMASSA DE CIMENTO E AREIA,NO TRACO 1:4,NA ESPESSURA DE 8CM</t>
  </si>
  <si>
    <t>05.4</t>
  </si>
  <si>
    <t>05.5</t>
  </si>
  <si>
    <t>CALÇADA</t>
  </si>
  <si>
    <t>AREA PARA APARELHOS GINASTICA</t>
  </si>
  <si>
    <t>AREA PARA APARELHO GINASTICA</t>
  </si>
  <si>
    <t>14.002.0212-A</t>
  </si>
  <si>
    <t>05.6</t>
  </si>
  <si>
    <t>GUARDA-CORPO DE TUBOS DE ACO GALVANIZADO SOLDADOS, FORMANDO MODULOS DE 2,20M DE COMPRIMENTO E 1,00M DE ALTURA, COM 3 MONTANTES DE 2" DE DIAMETRO CHUMBADOS NO CONCRETO (EXCLUSIVE ESTE), TRAVESSA SUPERIOR DE 2" E TRAVESSA INFERIOR E INTERMEDIARIA DE 1". FORNECIMENTO E COLOCACAO</t>
  </si>
  <si>
    <t>05.7</t>
  </si>
  <si>
    <t>09.015.0025-A</t>
  </si>
  <si>
    <t>ALAMBRADO DE TELA FORMADA P/BARRAS DE ACO CA-60, CRUZADAS E SOLDADAS ENTRE SI, CONSTITUINDO MALHAS 5X15CM, FIO 3MM, SOLDADA EM POSTES DE TUBO DE FERRO GALVALVANIZADO 1.1/2", C/ALTURA LIVRE DE 1,60M, FICANDO 0,40M ENTERRADOS EM PRISMAS DE CONCRETO 25MPA, C/0,30X0,30X0,50M, ESTANDO OS POSTES ESPACADOS 2,00M, INCLUSIVE FUNDACOES, EXCLUSIVE PINTURA. FORNECIMENT COLOC.</t>
  </si>
  <si>
    <t>05.8</t>
  </si>
  <si>
    <t>05.9</t>
  </si>
  <si>
    <t>05.10</t>
  </si>
  <si>
    <t>ALAMBRADO</t>
  </si>
  <si>
    <t>06.0</t>
  </si>
  <si>
    <t>ELETRICA</t>
  </si>
  <si>
    <t>15.015.0026-A</t>
  </si>
  <si>
    <t>INSTALACAO DE PONTO DE LUZ, APARENTE, EQUIVALENTE A 2 VARAS DE ELETRODUTO DE PVC RIGIDO DE 1/2", 12,00M DE FIO 2,5MM2, CAIXAS, CONEXOES, LUVAS, CURVA E INTTERRUPTOR DE SOBREPOR</t>
  </si>
  <si>
    <t>06.1</t>
  </si>
  <si>
    <t>REFLETORES DE LED 200W / BIVOLT</t>
  </si>
  <si>
    <t>06.2</t>
  </si>
  <si>
    <t>REFLETORES DE LED 100W / BIVOLT</t>
  </si>
  <si>
    <t>06.3</t>
  </si>
  <si>
    <t>06.4</t>
  </si>
  <si>
    <t>06.5</t>
  </si>
  <si>
    <t>06.6</t>
  </si>
  <si>
    <t>06.7</t>
  </si>
  <si>
    <t>18.027.0476-A</t>
  </si>
  <si>
    <t>LUMINARIA DE SOBREPOR, FIXADA EM LAJE OU FORRO, TIPO CALHA,CHANFRADA OU PRISMATICA, COMPLETA, COM LAMPADA LED TUBULARDE 2 X 18W. FORNECIMENTO E COLOCA</t>
  </si>
  <si>
    <t>18.027.0474-A</t>
  </si>
  <si>
    <t>LUMINARIA DE SOBREPOR, FIXADA EM LAJE OU FORRO, TIPO CALHA,CHANFRADA OU PRISMATICA, COMPLETA, COM LAMPADA LED TUBULARDE 2 X 9W. FORNECIMENTO E COLOCAC</t>
  </si>
  <si>
    <t>15.004.0046-A</t>
  </si>
  <si>
    <t>INSTALACAO E ASSENTAMENTO DE CHUVEIRO ELETRICO (EXCLUSIVE FORNECIMENTO DO APARELHO E REGISTRO),COMPREENDENDO 5,00M DE TUBO DE PVC DE 25MM,RALO SECO DE E PVC DE 100MM COM GRELHA,2,00MDE TUBO DE PVC DE 40MM,30,00M DE FIO 4MM 2,6,00M DE ELETROD"UTO DE PVC DIAMETRO DE 3/4"" E CONEXOES"</t>
  </si>
  <si>
    <t>18.007.0049-A</t>
  </si>
  <si>
    <t>CHUVEIRO ELETRICO,EM PLASTICO,DE 110/220V.FORNECIMENTO</t>
  </si>
  <si>
    <t>06.8</t>
  </si>
  <si>
    <t>06.9</t>
  </si>
  <si>
    <t>06.10</t>
  </si>
  <si>
    <t>06.11</t>
  </si>
  <si>
    <t>15.007.0507-A</t>
  </si>
  <si>
    <t>QUADRO DE DISTRIBUICAO DE ENERGIA,100A,PARA DISJUNTORES TERMO-MAGNETICOS UNIPOLARES,DE EMBUTIR,COM PORTA E BARRAMENTOSDE FASE,NEUTRO E TERRA,TRIFASICO,PARA INSTALACAO DE ATE 24 DISJUNTORES COM DISPOSITIVO PARA CHAVE GERAL.FORNECIMENTO E COLOCACAO</t>
  </si>
  <si>
    <t>15.036.0061-A</t>
  </si>
  <si>
    <t>ELETRODUTO DE PVC RIGIDO ROSQUEAVEL DE 3/4",EXCLUSIVE LUVAS,CURVAS,ABERTURA E FECHAMENTO DE RASGO.FORNECIMENTO E ASSENTAMENTO</t>
  </si>
  <si>
    <t>15.018.0030-A</t>
  </si>
  <si>
    <t>CAIXA DE LIGACAO DE ALUMINIO SILICIO,TIPO CONDULETES,NO FORM"ATO C,DIAMETRO DE 3/4"".FORNECIMENTO E COLOCACAO"</t>
  </si>
  <si>
    <t>06.12</t>
  </si>
  <si>
    <t>15.008.0085-A</t>
  </si>
  <si>
    <t>06.13</t>
  </si>
  <si>
    <t>06.14</t>
  </si>
  <si>
    <t>06.15</t>
  </si>
  <si>
    <t>CABO DE COBRE FLEXIVEL COM ISOLAMENTO TERMOPLASTICO,COMPREENDENDO:PREPARO,CORTE E ENFIACAO EM ELETRODUTOS,NA BITOLA DE 2,5MM2, 450/750V.FORNECIMENTO E E COLOCACAO (PRETO)</t>
  </si>
  <si>
    <t>CABO DE COBRE FLEXIVEL COM ISOLAMENTO TERMOPLASTICO,COMPREENDENDO:PREPARO,CORTE E ENFIACAO EM ELETRODUTOS,NA BITOLA DE 2,5MM2, 450/750V.FORNECIMENTO E E COLOCACAO (VERDE)</t>
  </si>
  <si>
    <t>CABO DE COBRE FLEXIVEL COM ISOLAMENTO TERMOPLASTICO,COMPREENDENDO:PREPARO,CORTE E ENFIACAO EM ELETRODUTOS,NA BITOLA DE 2,5MM2, 450/750V.FORNECIMENTO E E COLOCACAO (AZUL)</t>
  </si>
  <si>
    <t>15.019.0050-A</t>
  </si>
  <si>
    <t>TOMADA ELETRICA 2P+T,10A/250V,PADRAO BRASILEIRO,DE EMBUTIR,C"OM PLACA 4""X2"".FORNECIMENTO E COLOCACAO."</t>
  </si>
  <si>
    <t>06.16</t>
  </si>
  <si>
    <t>15.019.0045-A</t>
  </si>
  <si>
    <t>INTERRUPTOR COM 2 TECLAS SIMPLES E TOMADA 2P+T,10A/250V,PADR"AO BRASILEIRO,DE EMBUTIR,COM PLACA DE 4""X2"".FORNECIMENTO E C"OLOCACAO</t>
  </si>
  <si>
    <t>CABO DE COBRE FLEXIVEL COM ISOLAMENTO TERMOPLASTICO,COMPREENDENDO:PREPARO,CORTE E ENFIACAO EM ELETRODUTOS,NA BITOLA DE 2,5MM2, 450/750V.FORNECIMENTO E E COLOCACAO (VERMELHO)</t>
  </si>
  <si>
    <t>06.17</t>
  </si>
  <si>
    <t>06.18</t>
  </si>
  <si>
    <t>06.19</t>
  </si>
  <si>
    <t>15.008.0105-A</t>
  </si>
  <si>
    <t>CABO DE COBRE FLEXIVEL COM ISOLAMENTO TERMOPLASTICO,COMPREENDENDO:PREPARO,CORTE E ENFIACAO EM ELETRODUTOS,NA BITOLA DE 16MM2, 450/750V.FORNECIMENTO E COLOCACAO</t>
  </si>
  <si>
    <t>15.007.0575-A</t>
  </si>
  <si>
    <t>DISJUNTOR TERMOMAGNETICO,BIPOLAR,DE 15A,3KA,MODELO DIN,TIPO C.FORNECIMENTO E COLOCACAO</t>
  </si>
  <si>
    <t>DISJUNTOR TERMOMAGNETICO,BIPOLAR,DE 25A,3KA,MODELO DIN,TIPO C.FORNECIMENTO E COLOCACAO</t>
  </si>
  <si>
    <t>15.007.0570-A</t>
  </si>
  <si>
    <t>DISJUNTOR TERMOMAGNETICO,MONOPOLAR,DE 20A,3KA,MODELO DIN,TIPO C.FORNECIMENTO E COLOCACAO</t>
  </si>
  <si>
    <t>06.20</t>
  </si>
  <si>
    <t>06.21</t>
  </si>
  <si>
    <t>06.22</t>
  </si>
  <si>
    <t>DISJUNTOR TERMOMAGNETICO,MONOPOLAR,DE 10A,3KA,MODELO DIN,TIPO C.FORNECIMENTO E COLOCACAO</t>
  </si>
  <si>
    <t>06.23</t>
  </si>
  <si>
    <t>18.027.0445-A</t>
  </si>
  <si>
    <t>ARANDELA EM ALUMINIO E VIDRO,COM BASE PARA FIXACAO,EXCLUSIVELAMPADA.FORNECIMENTO E COLOCACAO</t>
  </si>
  <si>
    <t>15.020.0200-A</t>
  </si>
  <si>
    <t>LAMPADA LED,BULBO,A60,12W,100/200V,BASE E-27.FORNECIMENTO ECOLOCACAO</t>
  </si>
  <si>
    <t>06.24</t>
  </si>
  <si>
    <t>06.25</t>
  </si>
  <si>
    <t>ELETRICISTA COM ENCARGOS COMPLEMENTARES</t>
  </si>
  <si>
    <t>H</t>
  </si>
  <si>
    <t>15.036.0065-A</t>
  </si>
  <si>
    <t>ELETRODUTO DE PVC RIGIDO ROSQUEAVEL DE 2",EXCLUSIVE LUVAS,CURVAS,ABERTURA E FECHAMENTO DE RASGO.FORNECIMENTO E ASSENTAMENTO</t>
  </si>
  <si>
    <t>09.001.0003-B</t>
  </si>
  <si>
    <t>PLANTIO DE GRAMA EM PLACAS,TIPO SAO CARLOS,BATATAIS,LARGA ESANTO AGOSTINHO,EXCLUSIVE TRANSPORTE</t>
  </si>
  <si>
    <t>05.11</t>
  </si>
  <si>
    <t>REASSENTAMENTO DE BLOCOS SEXTAVADO PARA PISO INTERTRAVADO, ESPESSURA DE 6 CM, EM VIA/ESTACIONAMENTO, COM REAPROVEITAMENTO DOS BLOCOS SEXTAVADO. AF_12/2020</t>
  </si>
  <si>
    <t>05.12</t>
  </si>
  <si>
    <t>Prazo: 90  DIAS</t>
  </si>
  <si>
    <t>PATIO MANOBRA</t>
  </si>
  <si>
    <t>08.020.0012-A</t>
  </si>
  <si>
    <t>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t>
  </si>
  <si>
    <t>05.13</t>
  </si>
  <si>
    <t>05.14</t>
  </si>
  <si>
    <t>09.010.0002-A</t>
  </si>
  <si>
    <t>CORDOES DE CONCRETO SIMPLES PRE-MOLDADO,COM SECAO DE 6X25CM,INCLUSIVE ESCAVACAO E REATERRO</t>
  </si>
  <si>
    <t>PATIO DE MANOBRA</t>
  </si>
  <si>
    <t>PAVIMENTACAO LAJOTAS CONCRETO, ALTAMENTE VIBRADO, INTERTRAVADO, C/ARTICULACAO VERTICAL, PRE-FABRICADOS, COR NATURAL, ESP. 10CM, RESISTENCIA A COMPRESSAO 35MPA, ASSENTES SOBRE COLCHAO PO-DE-PEDRA, AREIA OU MATERIAL EQUIVALENTE, C/JUNTAS TOMADAS C/ARGAMASSA CIMENTO E AREIA, TRACO 1:4 E/OU C/PEDRISCO E ASFALTO, EXCL. PREPARO TERRENO, C/FORN. DE TODOS OS MAT., BEM COMO A COLOC.</t>
  </si>
  <si>
    <t>CORDOES DE CONCRETO SIMPLES PRE-MOLDADO, COM SECAO DE 6X25CM, INCLUSIVE ESCAVACAO E REATERRO</t>
  </si>
  <si>
    <t>CALÇADA EM FRENTE AO PATIO DE MANOBRA</t>
  </si>
  <si>
    <t>AREA EM FRENTE A QUADRA</t>
  </si>
  <si>
    <t>CALÇADA EM FRENTE AO PATIO MANOBRA</t>
  </si>
  <si>
    <t>CONTRAVENTAMENTO</t>
  </si>
  <si>
    <t>2 ELETRICISTA COM ENCARGOS COMPLEMENTARES</t>
  </si>
  <si>
    <t>09.015.0074-A</t>
  </si>
  <si>
    <t>03.19</t>
  </si>
  <si>
    <t>CONTRAVENTAMENTO DE ALAMBRADO COM TUBOS DE FERRO GALVANIZADO (EXTERN. E INTERNAMENTE), C/DIAMETRO INTERNO DE 2" E ESPESSURA DE PAREDE DE 1/8". FORNECIMENTO E COLOCACAO (ATRAS DO GOL)</t>
  </si>
  <si>
    <t>18.016.0100-A</t>
  </si>
  <si>
    <t>BARRA DE APOIO PARA LAVATORIO DE CENTRO,EM ACO INOXIDAVEL AI"SI 304,TUBO DE 1.1/4"",INCLUSIVE FIXACAO COM PARAFUSOS INOXID"AVEIS E BUCHAS PLASTICAS,MEDINDO 60X40CM,PARA PESSOAS COM NECESSIDADES ESPECIFICAS.FORNECIMENTO E COLOCACAO</t>
  </si>
  <si>
    <t>04.36</t>
  </si>
  <si>
    <t>Orç 003/22</t>
  </si>
  <si>
    <t>Data: 04/01/22</t>
  </si>
  <si>
    <t>11.023.0010-A</t>
  </si>
  <si>
    <t>TELA DE ARAME GALVANIZADO,BWG,FIO 12,MALHA 40MM,SEM REVESTIMENTO DE PVC.FORNECIMENTO</t>
  </si>
  <si>
    <r>
      <t xml:space="preserve">1- Este orçamento foi baseado no sistema de custos unitários da </t>
    </r>
    <r>
      <rPr>
        <b/>
        <sz val="10"/>
        <rFont val="Arial"/>
        <family val="2"/>
      </rPr>
      <t>EMOP</t>
    </r>
    <r>
      <rPr>
        <sz val="10"/>
        <rFont val="Arial"/>
        <family val="2"/>
      </rPr>
      <t xml:space="preserve">-RJ, 13ª edição  Preços referentes a </t>
    </r>
    <r>
      <rPr>
        <b/>
        <sz val="10"/>
        <rFont val="Arial"/>
        <family val="2"/>
      </rPr>
      <t>Novembro 2021</t>
    </r>
  </si>
  <si>
    <t>OBRA: Revitalização da Quadra Poliesportiva</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</si>
</sst>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_(&quot;R$&quot;* #,##0.00_);_(&quot;R$&quot;* \(#,##0.00\);_(&quot;R$&quot;* &quot;-&quot;??_);_(@_)"/>
    <numFmt numFmtId="174" formatCode="_(&quot;R$&quot;* #,##0_);_(&quot;R$&quot;* \(#,##0\);_(&quot;R$&quot;* &quot;-&quot;_);_(@_)"/>
    <numFmt numFmtId="175" formatCode="&quot;Sim&quot;;&quot;Sim&quot;;&quot;Não&quot;"/>
    <numFmt numFmtId="176" formatCode="&quot;Verdadeiro&quot;;&quot;Verdadeiro&quot;;&quot;Falso&quot;"/>
    <numFmt numFmtId="177" formatCode="&quot;Ativar&quot;;&quot;Ativar&quot;;&quot;Desativar&quot;"/>
    <numFmt numFmtId="178" formatCode="#,##0.0"/>
    <numFmt numFmtId="179" formatCode="#,##0.000"/>
    <numFmt numFmtId="180" formatCode="&quot;Ativado&quot;;&quot;Ativado&quot;;&quot;Desativado&quot;"/>
    <numFmt numFmtId="181" formatCode="[$€-2]\ #,##0.00_);[Red]\([$€-2]\ #,##0.00\)"/>
    <numFmt numFmtId="182" formatCode="_(&quot;R$ &quot;* #,##0.00_);_(&quot;R$ &quot;* \(#,##0.00\);_(&quot;R$ &quot;* \-??_);_(@_)"/>
    <numFmt numFmtId="183" formatCode="#,##0.0000"/>
  </numFmts>
  <fonts count="33">
    <font>
      <sz val="10"/>
      <name val="Arial"/>
      <family val="0"/>
    </font>
    <font>
      <b/>
      <sz val="10"/>
      <name val="Arial"/>
      <family val="2"/>
    </font>
    <font>
      <b/>
      <sz val="9"/>
      <name val="Arial"/>
      <family val="2"/>
    </font>
    <font>
      <u val="single"/>
      <sz val="7.5"/>
      <color indexed="12"/>
      <name val="Times New Roman"/>
      <family val="1"/>
    </font>
    <font>
      <u val="single"/>
      <sz val="7.5"/>
      <color indexed="36"/>
      <name val="Times New Roman"/>
      <family val="1"/>
    </font>
    <font>
      <sz val="10"/>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sz val="8"/>
      <name val="Arial"/>
      <family val="2"/>
    </font>
    <font>
      <sz val="10"/>
      <color indexed="10"/>
      <name val="Arial"/>
      <family val="2"/>
    </font>
    <font>
      <b/>
      <sz val="8"/>
      <name val="Arial"/>
      <family val="2"/>
    </font>
    <font>
      <b/>
      <sz val="11"/>
      <name val="Arial"/>
      <family val="2"/>
    </font>
    <font>
      <sz val="11"/>
      <name val="Arial"/>
      <family val="2"/>
    </font>
    <font>
      <b/>
      <sz val="12"/>
      <color indexed="10"/>
      <name val="Arial"/>
      <family val="2"/>
    </font>
    <font>
      <i/>
      <sz val="12"/>
      <name val="Calibri"/>
      <family val="2"/>
    </font>
    <font>
      <i/>
      <u val="single"/>
      <sz val="12"/>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31"/>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bottom/>
    </border>
    <border>
      <left>
        <color indexed="63"/>
      </left>
      <right style="thin">
        <color indexed="8"/>
      </right>
      <top>
        <color indexed="63"/>
      </top>
      <bottom>
        <color indexed="63"/>
      </bottom>
    </border>
    <border>
      <left style="thin">
        <color indexed="8"/>
      </left>
      <right style="thin"/>
      <top/>
      <bottom/>
    </border>
    <border>
      <left style="thin"/>
      <right style="thin">
        <color indexed="8"/>
      </right>
      <top/>
      <bottom/>
    </border>
    <border>
      <left>
        <color indexed="63"/>
      </left>
      <right style="thin">
        <color indexed="8"/>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color indexed="8"/>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ill="0" applyBorder="0" applyAlignment="0" applyProtection="0"/>
    <xf numFmtId="0" fontId="15" fillId="22"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5" fillId="0" borderId="0" applyProtection="0">
      <alignment/>
    </xf>
    <xf numFmtId="4"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16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71" fontId="0" fillId="0" borderId="0" applyFont="0" applyFill="0" applyBorder="0" applyAlignment="0" applyProtection="0"/>
  </cellStyleXfs>
  <cellXfs count="294">
    <xf numFmtId="0" fontId="0" fillId="0" borderId="0" xfId="0" applyAlignment="1">
      <alignment/>
    </xf>
    <xf numFmtId="0" fontId="0" fillId="0" borderId="0" xfId="0" applyBorder="1" applyAlignment="1">
      <alignment/>
    </xf>
    <xf numFmtId="0" fontId="1" fillId="16" borderId="0" xfId="0" applyFont="1" applyFill="1" applyBorder="1" applyAlignment="1">
      <alignment/>
    </xf>
    <xf numFmtId="0" fontId="0" fillId="16" borderId="0" xfId="0" applyFill="1" applyBorder="1" applyAlignment="1">
      <alignment/>
    </xf>
    <xf numFmtId="0" fontId="0" fillId="0" borderId="10" xfId="0" applyBorder="1" applyAlignment="1">
      <alignment/>
    </xf>
    <xf numFmtId="0" fontId="0" fillId="0" borderId="11" xfId="0" applyBorder="1" applyAlignment="1">
      <alignment/>
    </xf>
    <xf numFmtId="0" fontId="0" fillId="16" borderId="11" xfId="0" applyFill="1" applyBorder="1" applyAlignment="1">
      <alignment/>
    </xf>
    <xf numFmtId="0" fontId="1" fillId="16" borderId="10" xfId="0" applyFont="1" applyFill="1" applyBorder="1" applyAlignment="1">
      <alignment/>
    </xf>
    <xf numFmtId="0" fontId="0" fillId="16" borderId="12" xfId="0" applyFill="1" applyBorder="1" applyAlignment="1">
      <alignment/>
    </xf>
    <xf numFmtId="0" fontId="0" fillId="16" borderId="13" xfId="0" applyFill="1" applyBorder="1" applyAlignment="1">
      <alignment/>
    </xf>
    <xf numFmtId="0" fontId="1" fillId="16" borderId="13" xfId="0" applyFont="1" applyFill="1" applyBorder="1" applyAlignment="1">
      <alignment/>
    </xf>
    <xf numFmtId="0" fontId="0" fillId="16" borderId="14" xfId="0"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0" fillId="16" borderId="16" xfId="0" applyFill="1" applyBorder="1" applyAlignment="1">
      <alignment/>
    </xf>
    <xf numFmtId="0" fontId="0" fillId="16" borderId="17" xfId="0" applyFill="1" applyBorder="1" applyAlignment="1">
      <alignment/>
    </xf>
    <xf numFmtId="0" fontId="1" fillId="0" borderId="18" xfId="0" applyFont="1" applyBorder="1" applyAlignment="1">
      <alignment horizontal="center"/>
    </xf>
    <xf numFmtId="0" fontId="0" fillId="0" borderId="18" xfId="0" applyBorder="1" applyAlignment="1">
      <alignment/>
    </xf>
    <xf numFmtId="0" fontId="1" fillId="0" borderId="19" xfId="0" applyFont="1" applyBorder="1" applyAlignment="1">
      <alignment horizontal="center" vertical="center" wrapText="1"/>
    </xf>
    <xf numFmtId="4" fontId="0" fillId="0" borderId="18" xfId="0" applyNumberFormat="1" applyBorder="1" applyAlignment="1">
      <alignment horizontal="center" vertical="top"/>
    </xf>
    <xf numFmtId="4" fontId="0" fillId="0" borderId="18" xfId="0" applyNumberFormat="1" applyBorder="1" applyAlignment="1">
      <alignment/>
    </xf>
    <xf numFmtId="0" fontId="6" fillId="16" borderId="13" xfId="0" applyFont="1" applyFill="1" applyBorder="1" applyAlignment="1">
      <alignment horizontal="center"/>
    </xf>
    <xf numFmtId="4" fontId="1" fillId="0" borderId="18" xfId="0" applyNumberFormat="1" applyFont="1" applyBorder="1" applyAlignment="1">
      <alignment/>
    </xf>
    <xf numFmtId="10" fontId="0" fillId="0" borderId="18" xfId="0" applyNumberFormat="1" applyBorder="1" applyAlignment="1">
      <alignment horizontal="center"/>
    </xf>
    <xf numFmtId="4" fontId="0" fillId="0" borderId="18" xfId="0" applyNumberFormat="1" applyBorder="1" applyAlignment="1">
      <alignment horizontal="center"/>
    </xf>
    <xf numFmtId="4" fontId="0" fillId="0" borderId="0" xfId="0" applyNumberFormat="1" applyAlignment="1">
      <alignment/>
    </xf>
    <xf numFmtId="4" fontId="1" fillId="16" borderId="0" xfId="55" applyFont="1" applyFill="1" applyBorder="1" applyAlignment="1">
      <alignment horizontal="justify" vertical="top" wrapText="1"/>
      <protection/>
    </xf>
    <xf numFmtId="0" fontId="24" fillId="0" borderId="10" xfId="0" applyFont="1" applyBorder="1" applyAlignment="1">
      <alignment horizontal="center" vertical="top" wrapText="1"/>
    </xf>
    <xf numFmtId="4" fontId="1" fillId="16" borderId="11" xfId="55" applyFont="1" applyFill="1" applyBorder="1" applyAlignment="1">
      <alignment horizontal="justify" vertical="top" wrapText="1"/>
      <protection/>
    </xf>
    <xf numFmtId="0" fontId="2" fillId="16" borderId="20" xfId="0" applyFont="1" applyFill="1" applyBorder="1" applyAlignment="1">
      <alignment horizontal="center" vertical="center" wrapText="1"/>
    </xf>
    <xf numFmtId="0" fontId="25" fillId="0" borderId="0" xfId="0" applyFont="1" applyAlignment="1">
      <alignment/>
    </xf>
    <xf numFmtId="0" fontId="24" fillId="0" borderId="21" xfId="0" applyFont="1" applyBorder="1" applyAlignment="1">
      <alignment horizontal="center" vertical="top" wrapText="1"/>
    </xf>
    <xf numFmtId="0" fontId="24" fillId="0" borderId="0" xfId="0" applyFont="1" applyBorder="1" applyAlignment="1">
      <alignment vertical="top" wrapText="1"/>
    </xf>
    <xf numFmtId="0" fontId="0" fillId="0" borderId="21" xfId="0" applyFont="1" applyBorder="1" applyAlignment="1">
      <alignment horizontal="center" vertical="top"/>
    </xf>
    <xf numFmtId="4" fontId="0" fillId="0" borderId="21" xfId="0" applyNumberFormat="1" applyFont="1" applyBorder="1" applyAlignment="1">
      <alignment vertical="top"/>
    </xf>
    <xf numFmtId="4" fontId="0" fillId="0" borderId="0" xfId="0" applyNumberFormat="1" applyFont="1" applyBorder="1" applyAlignment="1">
      <alignment horizontal="center" vertical="top"/>
    </xf>
    <xf numFmtId="4" fontId="0" fillId="0" borderId="11" xfId="0" applyNumberFormat="1" applyFont="1" applyBorder="1" applyAlignment="1">
      <alignment vertical="top"/>
    </xf>
    <xf numFmtId="0" fontId="0" fillId="0" borderId="21" xfId="0" applyFont="1" applyBorder="1" applyAlignment="1">
      <alignment horizontal="center" vertical="top" wrapText="1"/>
    </xf>
    <xf numFmtId="0" fontId="1" fillId="0" borderId="0" xfId="0" applyFont="1" applyBorder="1" applyAlignment="1">
      <alignment vertical="top" wrapText="1"/>
    </xf>
    <xf numFmtId="4" fontId="1" fillId="0" borderId="11" xfId="0" applyNumberFormat="1" applyFont="1" applyBorder="1" applyAlignment="1">
      <alignment vertical="top"/>
    </xf>
    <xf numFmtId="0" fontId="1" fillId="0" borderId="21" xfId="0" applyFont="1" applyBorder="1" applyAlignment="1">
      <alignment horizontal="center" vertical="top" wrapText="1"/>
    </xf>
    <xf numFmtId="4" fontId="0" fillId="0" borderId="11" xfId="0" applyNumberFormat="1" applyBorder="1" applyAlignment="1">
      <alignment horizontal="right" vertical="top" wrapText="1"/>
    </xf>
    <xf numFmtId="0" fontId="0" fillId="16" borderId="10" xfId="0" applyFill="1" applyBorder="1" applyAlignment="1">
      <alignment horizontal="center" vertical="top" wrapText="1"/>
    </xf>
    <xf numFmtId="0" fontId="1" fillId="16" borderId="21" xfId="0" applyFont="1" applyFill="1" applyBorder="1" applyAlignment="1">
      <alignment horizontal="center" vertical="top" wrapText="1"/>
    </xf>
    <xf numFmtId="4" fontId="1" fillId="16" borderId="21" xfId="0" applyNumberFormat="1" applyFont="1" applyFill="1" applyBorder="1" applyAlignment="1">
      <alignment horizontal="center" vertical="top" wrapText="1"/>
    </xf>
    <xf numFmtId="4" fontId="0" fillId="16" borderId="0" xfId="0" applyNumberFormat="1" applyFont="1" applyFill="1" applyBorder="1" applyAlignment="1">
      <alignment horizontal="center" vertical="top" wrapText="1"/>
    </xf>
    <xf numFmtId="4" fontId="0" fillId="16" borderId="21" xfId="0" applyNumberFormat="1" applyFont="1" applyFill="1" applyBorder="1" applyAlignment="1">
      <alignment vertical="top" wrapText="1"/>
    </xf>
    <xf numFmtId="0" fontId="1" fillId="16" borderId="0" xfId="0" applyFont="1" applyFill="1" applyBorder="1" applyAlignment="1">
      <alignment horizontal="center" vertical="top" wrapText="1"/>
    </xf>
    <xf numFmtId="4" fontId="0" fillId="0" borderId="11" xfId="0" applyNumberFormat="1" applyFont="1" applyBorder="1" applyAlignment="1">
      <alignment vertical="top" wrapText="1"/>
    </xf>
    <xf numFmtId="4" fontId="1" fillId="16" borderId="0" xfId="55" applyFont="1" applyFill="1" applyBorder="1" applyAlignment="1">
      <alignment horizontal="left" vertical="top"/>
      <protection/>
    </xf>
    <xf numFmtId="0" fontId="25" fillId="0" borderId="10" xfId="0" applyFont="1" applyBorder="1" applyAlignment="1">
      <alignment horizontal="center" vertical="top" wrapText="1"/>
    </xf>
    <xf numFmtId="0" fontId="25" fillId="0" borderId="21" xfId="0" applyFont="1" applyBorder="1" applyAlignment="1">
      <alignment horizontal="center" vertical="top" wrapText="1"/>
    </xf>
    <xf numFmtId="0" fontId="25" fillId="0" borderId="0" xfId="0" applyFont="1" applyBorder="1" applyAlignment="1">
      <alignment vertical="top" wrapText="1"/>
    </xf>
    <xf numFmtId="0" fontId="25" fillId="0" borderId="21" xfId="0" applyFont="1" applyBorder="1" applyAlignment="1">
      <alignment horizontal="center" vertical="top"/>
    </xf>
    <xf numFmtId="4" fontId="25" fillId="0" borderId="0" xfId="0" applyNumberFormat="1" applyFont="1" applyBorder="1" applyAlignment="1">
      <alignment horizontal="center" vertical="top"/>
    </xf>
    <xf numFmtId="4" fontId="25" fillId="0" borderId="11" xfId="0" applyNumberFormat="1" applyFont="1" applyBorder="1" applyAlignment="1">
      <alignment vertical="top"/>
    </xf>
    <xf numFmtId="0" fontId="27" fillId="16" borderId="20" xfId="0" applyFont="1" applyFill="1" applyBorder="1" applyAlignment="1">
      <alignment horizontal="center" vertical="center" wrapText="1"/>
    </xf>
    <xf numFmtId="4" fontId="2" fillId="0" borderId="11" xfId="0" applyNumberFormat="1" applyFont="1" applyBorder="1" applyAlignment="1">
      <alignment vertical="top"/>
    </xf>
    <xf numFmtId="4" fontId="0" fillId="16" borderId="11" xfId="0" applyNumberFormat="1" applyFont="1" applyFill="1" applyBorder="1" applyAlignment="1">
      <alignment vertical="top" wrapText="1"/>
    </xf>
    <xf numFmtId="49" fontId="24" fillId="0" borderId="10" xfId="0" applyNumberFormat="1" applyFont="1" applyBorder="1" applyAlignment="1">
      <alignment horizontal="center" vertical="top" wrapText="1"/>
    </xf>
    <xf numFmtId="49" fontId="25" fillId="0" borderId="10" xfId="0" applyNumberFormat="1" applyFont="1" applyBorder="1" applyAlignment="1">
      <alignment horizontal="center" vertical="top" wrapText="1"/>
    </xf>
    <xf numFmtId="0" fontId="0" fillId="0" borderId="16" xfId="0" applyBorder="1" applyAlignment="1">
      <alignment/>
    </xf>
    <xf numFmtId="0" fontId="0" fillId="0" borderId="17"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9" fillId="0" borderId="25" xfId="51" applyFont="1" applyBorder="1" applyAlignment="1" applyProtection="1">
      <alignment horizontal="center" vertical="center"/>
      <protection/>
    </xf>
    <xf numFmtId="10" fontId="29" fillId="0" borderId="25" xfId="51" applyNumberFormat="1" applyFont="1" applyFill="1" applyBorder="1" applyAlignment="1" applyProtection="1">
      <alignment horizontal="center" vertical="center"/>
      <protection/>
    </xf>
    <xf numFmtId="10" fontId="29" fillId="0" borderId="25" xfId="51" applyNumberFormat="1" applyFont="1" applyFill="1" applyBorder="1" applyAlignment="1" applyProtection="1">
      <alignment horizontal="center" vertical="center" wrapText="1"/>
      <protection/>
    </xf>
    <xf numFmtId="0" fontId="29" fillId="0" borderId="25" xfId="51" applyFont="1" applyFill="1" applyBorder="1" applyAlignment="1" applyProtection="1">
      <alignment horizontal="center" vertical="center" wrapText="1"/>
      <protection/>
    </xf>
    <xf numFmtId="0" fontId="29" fillId="24" borderId="25" xfId="51" applyFont="1" applyFill="1" applyBorder="1" applyAlignment="1" applyProtection="1">
      <alignment horizontal="center" vertical="center" wrapText="1"/>
      <protection/>
    </xf>
    <xf numFmtId="0" fontId="0" fillId="0" borderId="0" xfId="51" applyFont="1" applyBorder="1" applyAlignment="1" applyProtection="1">
      <alignment horizontal="center" vertical="top"/>
      <protection/>
    </xf>
    <xf numFmtId="10" fontId="29" fillId="0" borderId="0" xfId="51" applyNumberFormat="1" applyFont="1" applyFill="1" applyBorder="1" applyAlignment="1" applyProtection="1">
      <alignment horizontal="center" vertical="center"/>
      <protection/>
    </xf>
    <xf numFmtId="10" fontId="29" fillId="0" borderId="0" xfId="51" applyNumberFormat="1" applyFont="1" applyFill="1" applyBorder="1" applyAlignment="1" applyProtection="1">
      <alignment horizontal="center" vertical="center" wrapText="1"/>
      <protection/>
    </xf>
    <xf numFmtId="0" fontId="25" fillId="0" borderId="22" xfId="0" applyFont="1" applyBorder="1" applyAlignment="1">
      <alignment horizontal="center" vertical="top" wrapText="1"/>
    </xf>
    <xf numFmtId="0" fontId="25" fillId="0" borderId="20" xfId="0" applyFont="1" applyBorder="1" applyAlignment="1">
      <alignment horizontal="center" vertical="top" wrapText="1"/>
    </xf>
    <xf numFmtId="0" fontId="25" fillId="0" borderId="23" xfId="0" applyFont="1" applyBorder="1" applyAlignment="1">
      <alignment vertical="top" wrapText="1"/>
    </xf>
    <xf numFmtId="4" fontId="25" fillId="0" borderId="23" xfId="0" applyNumberFormat="1" applyFont="1" applyBorder="1" applyAlignment="1">
      <alignment horizontal="center" vertical="top"/>
    </xf>
    <xf numFmtId="4" fontId="25" fillId="0" borderId="20" xfId="0" applyNumberFormat="1" applyFont="1" applyBorder="1" applyAlignment="1">
      <alignment vertical="top"/>
    </xf>
    <xf numFmtId="4" fontId="25" fillId="0" borderId="24" xfId="0" applyNumberFormat="1" applyFont="1" applyBorder="1" applyAlignment="1">
      <alignment vertical="top"/>
    </xf>
    <xf numFmtId="4" fontId="2" fillId="0" borderId="24" xfId="0" applyNumberFormat="1" applyFont="1" applyBorder="1" applyAlignment="1">
      <alignment vertical="top"/>
    </xf>
    <xf numFmtId="0" fontId="0" fillId="0" borderId="10" xfId="51" applyFont="1" applyBorder="1" applyProtection="1">
      <alignment/>
      <protection/>
    </xf>
    <xf numFmtId="0" fontId="0" fillId="0" borderId="0" xfId="51" applyFont="1" applyBorder="1" applyProtection="1">
      <alignment/>
      <protection/>
    </xf>
    <xf numFmtId="0" fontId="0" fillId="0" borderId="11" xfId="51" applyFont="1" applyBorder="1" applyProtection="1">
      <alignment/>
      <protection/>
    </xf>
    <xf numFmtId="10" fontId="29" fillId="25" borderId="26" xfId="51" applyNumberFormat="1" applyFont="1" applyFill="1" applyBorder="1" applyAlignment="1" applyProtection="1">
      <alignment horizontal="center" vertical="center"/>
      <protection locked="0"/>
    </xf>
    <xf numFmtId="10" fontId="29" fillId="0" borderId="26" xfId="51" applyNumberFormat="1" applyFont="1" applyFill="1" applyBorder="1" applyAlignment="1" applyProtection="1">
      <alignment horizontal="center" vertical="center"/>
      <protection/>
    </xf>
    <xf numFmtId="10" fontId="28" fillId="24" borderId="26" xfId="51" applyNumberFormat="1" applyFont="1" applyFill="1" applyBorder="1" applyAlignment="1" applyProtection="1">
      <alignment horizontal="center" vertical="center"/>
      <protection/>
    </xf>
    <xf numFmtId="0" fontId="30" fillId="0" borderId="10" xfId="51" applyFont="1" applyBorder="1" applyAlignment="1" applyProtection="1">
      <alignment horizontal="right" vertical="center"/>
      <protection/>
    </xf>
    <xf numFmtId="0" fontId="0" fillId="0" borderId="10" xfId="51" applyFont="1" applyBorder="1" applyAlignment="1" applyProtection="1">
      <alignment horizontal="center" vertical="top"/>
      <protection/>
    </xf>
    <xf numFmtId="0" fontId="0" fillId="0" borderId="11" xfId="51" applyFont="1" applyBorder="1" applyAlignment="1" applyProtection="1">
      <alignment horizontal="center" vertical="top"/>
      <protection/>
    </xf>
    <xf numFmtId="0" fontId="0" fillId="0" borderId="15" xfId="0" applyBorder="1" applyAlignment="1">
      <alignment/>
    </xf>
    <xf numFmtId="9" fontId="24" fillId="0" borderId="19" xfId="57" applyFont="1" applyBorder="1" applyAlignment="1">
      <alignment horizontal="center" vertical="center" wrapText="1"/>
    </xf>
    <xf numFmtId="0" fontId="1" fillId="26" borderId="21" xfId="0" applyFont="1" applyFill="1" applyBorder="1" applyAlignment="1">
      <alignment horizontal="justify" vertical="top"/>
    </xf>
    <xf numFmtId="0" fontId="0" fillId="26" borderId="21" xfId="0" applyFont="1" applyFill="1" applyBorder="1" applyAlignment="1">
      <alignment horizontal="justify" vertical="top"/>
    </xf>
    <xf numFmtId="4" fontId="1" fillId="16" borderId="0" xfId="55" applyFont="1" applyFill="1" applyBorder="1" applyAlignment="1">
      <alignment horizontal="left" vertical="top" wrapText="1"/>
      <protection/>
    </xf>
    <xf numFmtId="0" fontId="0" fillId="0" borderId="18" xfId="0" applyFont="1" applyBorder="1" applyAlignment="1">
      <alignment vertical="center" wrapText="1"/>
    </xf>
    <xf numFmtId="0" fontId="2" fillId="27" borderId="15" xfId="0" applyFont="1" applyFill="1" applyBorder="1" applyAlignment="1">
      <alignment horizontal="center" vertical="center" wrapText="1"/>
    </xf>
    <xf numFmtId="0" fontId="2" fillId="27" borderId="19" xfId="0" applyFont="1" applyFill="1" applyBorder="1" applyAlignment="1">
      <alignment horizontal="center" vertical="center" wrapText="1"/>
    </xf>
    <xf numFmtId="0" fontId="2" fillId="27" borderId="16" xfId="0" applyFont="1" applyFill="1" applyBorder="1" applyAlignment="1">
      <alignment horizontal="center" vertical="center" wrapText="1"/>
    </xf>
    <xf numFmtId="0" fontId="2" fillId="27" borderId="17" xfId="0" applyFont="1" applyFill="1" applyBorder="1" applyAlignment="1">
      <alignment horizontal="center" vertical="center" wrapText="1"/>
    </xf>
    <xf numFmtId="0" fontId="27" fillId="27" borderId="19" xfId="0" applyFont="1" applyFill="1" applyBorder="1" applyAlignment="1">
      <alignment horizontal="center" vertical="center" wrapText="1"/>
    </xf>
    <xf numFmtId="0" fontId="1" fillId="27" borderId="16" xfId="0" applyFont="1" applyFill="1" applyBorder="1" applyAlignment="1">
      <alignment horizontal="left" vertical="center" wrapText="1"/>
    </xf>
    <xf numFmtId="10" fontId="24" fillId="0" borderId="11" xfId="0" applyNumberFormat="1" applyFont="1" applyBorder="1" applyAlignment="1">
      <alignment vertical="top" wrapText="1"/>
    </xf>
    <xf numFmtId="0" fontId="24" fillId="27" borderId="21" xfId="0" applyFont="1" applyFill="1" applyBorder="1" applyAlignment="1">
      <alignment horizontal="center" vertical="top" wrapText="1"/>
    </xf>
    <xf numFmtId="0" fontId="24" fillId="27" borderId="10" xfId="0" applyFont="1" applyFill="1" applyBorder="1" applyAlignment="1">
      <alignment horizontal="center" vertical="top" wrapText="1"/>
    </xf>
    <xf numFmtId="0" fontId="24" fillId="27" borderId="0" xfId="0" applyFont="1" applyFill="1" applyBorder="1" applyAlignment="1">
      <alignment horizontal="center" vertical="top" wrapText="1"/>
    </xf>
    <xf numFmtId="0" fontId="24" fillId="27" borderId="0" xfId="0" applyFont="1" applyFill="1" applyBorder="1" applyAlignment="1">
      <alignment horizontal="left" vertical="top" wrapText="1"/>
    </xf>
    <xf numFmtId="0" fontId="1" fillId="27" borderId="0" xfId="0" applyFont="1" applyFill="1" applyBorder="1" applyAlignment="1">
      <alignment horizontal="left" vertical="top" wrapText="1"/>
    </xf>
    <xf numFmtId="0" fontId="2" fillId="27" borderId="21" xfId="0" applyFont="1" applyFill="1" applyBorder="1" applyAlignment="1">
      <alignment horizontal="center" vertical="top" wrapText="1"/>
    </xf>
    <xf numFmtId="0" fontId="1" fillId="27" borderId="21" xfId="0" applyFont="1" applyFill="1" applyBorder="1" applyAlignment="1">
      <alignment horizontal="center" vertical="top" wrapText="1"/>
    </xf>
    <xf numFmtId="0" fontId="0" fillId="0" borderId="10" xfId="0" applyBorder="1" applyAlignment="1">
      <alignment horizontal="center" vertical="top" wrapText="1"/>
    </xf>
    <xf numFmtId="4" fontId="1" fillId="0" borderId="21" xfId="0" applyNumberFormat="1" applyFont="1" applyBorder="1" applyAlignment="1">
      <alignment horizontal="center" vertical="top" wrapText="1"/>
    </xf>
    <xf numFmtId="0" fontId="27" fillId="27" borderId="15" xfId="0" applyFont="1" applyFill="1" applyBorder="1" applyAlignment="1">
      <alignment horizontal="center" vertical="center" wrapText="1"/>
    </xf>
    <xf numFmtId="0" fontId="25" fillId="27" borderId="10" xfId="0" applyFont="1" applyFill="1" applyBorder="1" applyAlignment="1">
      <alignment horizontal="center" vertical="top" wrapText="1"/>
    </xf>
    <xf numFmtId="0" fontId="25" fillId="27" borderId="21" xfId="0" applyFont="1" applyFill="1" applyBorder="1" applyAlignment="1">
      <alignment horizontal="center" vertical="top" wrapText="1"/>
    </xf>
    <xf numFmtId="0" fontId="2" fillId="27" borderId="16" xfId="0" applyFont="1" applyFill="1" applyBorder="1" applyAlignment="1">
      <alignment horizontal="left" vertical="center" wrapText="1"/>
    </xf>
    <xf numFmtId="0" fontId="25" fillId="27" borderId="0" xfId="0" applyFont="1" applyFill="1" applyBorder="1" applyAlignment="1">
      <alignment horizontal="left" vertical="top" wrapText="1"/>
    </xf>
    <xf numFmtId="4" fontId="24" fillId="27" borderId="0" xfId="0" applyNumberFormat="1" applyFont="1" applyFill="1" applyBorder="1" applyAlignment="1">
      <alignment horizontal="center" vertical="top" wrapText="1"/>
    </xf>
    <xf numFmtId="4" fontId="24" fillId="0" borderId="11" xfId="0" applyNumberFormat="1" applyFont="1" applyBorder="1" applyAlignment="1">
      <alignment vertical="top"/>
    </xf>
    <xf numFmtId="0" fontId="2" fillId="27" borderId="0" xfId="0" applyFont="1" applyFill="1" applyBorder="1" applyAlignment="1">
      <alignment horizontal="left" vertical="top" wrapText="1"/>
    </xf>
    <xf numFmtId="4" fontId="1" fillId="28" borderId="11" xfId="0" applyNumberFormat="1" applyFont="1" applyFill="1" applyBorder="1" applyAlignment="1">
      <alignment vertical="top" wrapText="1"/>
    </xf>
    <xf numFmtId="0" fontId="1" fillId="16" borderId="10" xfId="0" applyFont="1" applyFill="1" applyBorder="1" applyAlignment="1">
      <alignment horizontal="center" vertical="top" wrapText="1"/>
    </xf>
    <xf numFmtId="0" fontId="0" fillId="0" borderId="18" xfId="0" applyBorder="1" applyAlignment="1">
      <alignment vertical="center"/>
    </xf>
    <xf numFmtId="4" fontId="0" fillId="0" borderId="18" xfId="0" applyNumberFormat="1" applyBorder="1" applyAlignment="1">
      <alignment horizontal="right" vertical="center"/>
    </xf>
    <xf numFmtId="4" fontId="0" fillId="0" borderId="18" xfId="0" applyNumberFormat="1" applyBorder="1" applyAlignment="1">
      <alignment vertical="top"/>
    </xf>
    <xf numFmtId="4" fontId="24" fillId="0" borderId="16" xfId="0" applyNumberFormat="1" applyFont="1" applyBorder="1" applyAlignment="1">
      <alignment horizontal="center" vertical="top" wrapText="1"/>
    </xf>
    <xf numFmtId="4" fontId="24" fillId="0" borderId="19" xfId="0" applyNumberFormat="1" applyFont="1" applyBorder="1" applyAlignment="1">
      <alignment vertical="top" wrapText="1"/>
    </xf>
    <xf numFmtId="4" fontId="24" fillId="0" borderId="17" xfId="0" applyNumberFormat="1" applyFont="1" applyBorder="1" applyAlignment="1">
      <alignment vertical="top" wrapText="1"/>
    </xf>
    <xf numFmtId="4" fontId="24" fillId="0" borderId="0" xfId="0" applyNumberFormat="1" applyFont="1" applyBorder="1" applyAlignment="1">
      <alignment horizontal="center" vertical="top" wrapText="1"/>
    </xf>
    <xf numFmtId="4" fontId="24" fillId="0" borderId="21" xfId="0" applyNumberFormat="1" applyFont="1" applyBorder="1" applyAlignment="1">
      <alignment vertical="top" wrapText="1"/>
    </xf>
    <xf numFmtId="4" fontId="24" fillId="0" borderId="11" xfId="0" applyNumberFormat="1" applyFont="1" applyBorder="1" applyAlignment="1">
      <alignment vertical="top" wrapText="1"/>
    </xf>
    <xf numFmtId="4" fontId="24" fillId="0" borderId="21" xfId="0" applyNumberFormat="1" applyFont="1" applyBorder="1" applyAlignment="1">
      <alignment vertical="top"/>
    </xf>
    <xf numFmtId="4" fontId="2" fillId="0" borderId="17" xfId="0" applyNumberFormat="1" applyFont="1" applyBorder="1" applyAlignment="1">
      <alignment vertical="top"/>
    </xf>
    <xf numFmtId="0" fontId="25" fillId="0" borderId="27" xfId="0" applyFont="1" applyBorder="1" applyAlignment="1">
      <alignment horizontal="center" vertical="top" wrapText="1"/>
    </xf>
    <xf numFmtId="4" fontId="25" fillId="0" borderId="27" xfId="0" applyNumberFormat="1" applyFont="1" applyBorder="1" applyAlignment="1">
      <alignment vertical="top"/>
    </xf>
    <xf numFmtId="4" fontId="25" fillId="0" borderId="28" xfId="0" applyNumberFormat="1" applyFont="1" applyBorder="1" applyAlignment="1">
      <alignment vertical="top"/>
    </xf>
    <xf numFmtId="0" fontId="25" fillId="0" borderId="0" xfId="0" applyFont="1" applyBorder="1" applyAlignment="1">
      <alignment horizontal="left" vertical="top" wrapText="1"/>
    </xf>
    <xf numFmtId="4" fontId="24" fillId="0" borderId="11" xfId="0" applyNumberFormat="1" applyFont="1" applyBorder="1" applyAlignment="1">
      <alignment horizontal="center" vertical="top"/>
    </xf>
    <xf numFmtId="4" fontId="25" fillId="0" borderId="11" xfId="0" applyNumberFormat="1" applyFont="1" applyBorder="1" applyAlignment="1">
      <alignment horizontal="center" vertical="top"/>
    </xf>
    <xf numFmtId="4" fontId="25" fillId="0" borderId="0" xfId="0" applyNumberFormat="1" applyFont="1" applyBorder="1" applyAlignment="1">
      <alignment vertical="top"/>
    </xf>
    <xf numFmtId="4" fontId="2" fillId="29" borderId="28" xfId="0" applyNumberFormat="1" applyFont="1" applyFill="1" applyBorder="1" applyAlignment="1">
      <alignment vertical="top"/>
    </xf>
    <xf numFmtId="0" fontId="0" fillId="0" borderId="18" xfId="0" applyBorder="1" applyAlignment="1">
      <alignment horizontal="left" vertical="center"/>
    </xf>
    <xf numFmtId="4" fontId="0" fillId="0" borderId="18" xfId="0" applyNumberFormat="1" applyBorder="1" applyAlignment="1">
      <alignment vertical="center"/>
    </xf>
    <xf numFmtId="0" fontId="1" fillId="27" borderId="19" xfId="0" applyFont="1" applyFill="1" applyBorder="1" applyAlignment="1">
      <alignment horizontal="center" vertical="center" wrapText="1"/>
    </xf>
    <xf numFmtId="4" fontId="24" fillId="27" borderId="21" xfId="0" applyNumberFormat="1" applyFont="1" applyFill="1" applyBorder="1" applyAlignment="1">
      <alignment horizontal="center" vertical="top" wrapText="1"/>
    </xf>
    <xf numFmtId="4" fontId="24" fillId="0" borderId="0" xfId="0" applyNumberFormat="1" applyFont="1" applyBorder="1" applyAlignment="1">
      <alignment vertical="top"/>
    </xf>
    <xf numFmtId="4" fontId="25" fillId="0" borderId="21" xfId="0" applyNumberFormat="1" applyFont="1" applyBorder="1" applyAlignment="1">
      <alignment vertical="top"/>
    </xf>
    <xf numFmtId="0" fontId="0" fillId="26" borderId="0" xfId="0" applyFont="1" applyFill="1" applyBorder="1" applyAlignment="1">
      <alignment horizontal="justify" vertical="top"/>
    </xf>
    <xf numFmtId="4" fontId="0" fillId="0" borderId="0" xfId="0" applyNumberFormat="1" applyFont="1" applyBorder="1" applyAlignment="1">
      <alignment vertical="top"/>
    </xf>
    <xf numFmtId="4" fontId="0" fillId="0" borderId="21" xfId="0" applyNumberFormat="1" applyBorder="1" applyAlignment="1">
      <alignment horizontal="right" vertical="top" wrapText="1"/>
    </xf>
    <xf numFmtId="183" fontId="24" fillId="0" borderId="21" xfId="0" applyNumberFormat="1" applyFont="1" applyBorder="1" applyAlignment="1">
      <alignment vertical="top" wrapText="1"/>
    </xf>
    <xf numFmtId="179" fontId="24" fillId="0" borderId="21" xfId="0" applyNumberFormat="1" applyFont="1" applyBorder="1" applyAlignment="1">
      <alignment vertical="top" wrapText="1"/>
    </xf>
    <xf numFmtId="0" fontId="27" fillId="0" borderId="21" xfId="0" applyFont="1" applyBorder="1" applyAlignment="1">
      <alignment horizontal="center" vertical="top" wrapText="1"/>
    </xf>
    <xf numFmtId="4" fontId="27" fillId="0" borderId="21" xfId="0" applyNumberFormat="1" applyFont="1" applyBorder="1" applyAlignment="1">
      <alignment horizontal="center" vertical="top" wrapText="1"/>
    </xf>
    <xf numFmtId="4" fontId="25" fillId="0" borderId="29" xfId="0" applyNumberFormat="1" applyFont="1" applyBorder="1" applyAlignment="1">
      <alignment vertical="top"/>
    </xf>
    <xf numFmtId="4" fontId="25" fillId="0" borderId="21" xfId="0" applyNumberFormat="1" applyFont="1" applyBorder="1" applyAlignment="1">
      <alignment horizontal="center" vertical="top"/>
    </xf>
    <xf numFmtId="0" fontId="24" fillId="27" borderId="22" xfId="0" applyFont="1" applyFill="1" applyBorder="1" applyAlignment="1">
      <alignment horizontal="center" vertical="top" wrapText="1"/>
    </xf>
    <xf numFmtId="0" fontId="24" fillId="27" borderId="20" xfId="0" applyFont="1" applyFill="1" applyBorder="1" applyAlignment="1">
      <alignment horizontal="center" vertical="top" wrapText="1"/>
    </xf>
    <xf numFmtId="0" fontId="24" fillId="27" borderId="23" xfId="0" applyFont="1" applyFill="1" applyBorder="1" applyAlignment="1">
      <alignment horizontal="left" vertical="top" wrapText="1"/>
    </xf>
    <xf numFmtId="4" fontId="24" fillId="27" borderId="23" xfId="0" applyNumberFormat="1" applyFont="1" applyFill="1" applyBorder="1" applyAlignment="1">
      <alignment horizontal="center" vertical="top" wrapText="1"/>
    </xf>
    <xf numFmtId="10" fontId="24" fillId="0" borderId="24" xfId="0" applyNumberFormat="1" applyFont="1" applyBorder="1" applyAlignment="1">
      <alignment vertical="top" wrapText="1"/>
    </xf>
    <xf numFmtId="4" fontId="0" fillId="0" borderId="24" xfId="0" applyNumberFormat="1" applyFont="1" applyBorder="1" applyAlignment="1">
      <alignment vertical="top" wrapText="1"/>
    </xf>
    <xf numFmtId="4" fontId="24" fillId="0" borderId="21" xfId="0" applyNumberFormat="1" applyFont="1" applyBorder="1" applyAlignment="1">
      <alignment horizontal="center" vertical="top" wrapText="1"/>
    </xf>
    <xf numFmtId="0" fontId="24" fillId="0" borderId="22" xfId="0" applyFont="1" applyBorder="1" applyAlignment="1">
      <alignment horizontal="center" vertical="top" wrapText="1"/>
    </xf>
    <xf numFmtId="0" fontId="24" fillId="0" borderId="20" xfId="0" applyFont="1" applyBorder="1" applyAlignment="1">
      <alignment horizontal="center" vertical="top" wrapText="1"/>
    </xf>
    <xf numFmtId="0" fontId="24" fillId="0" borderId="23" xfId="0" applyFont="1" applyBorder="1" applyAlignment="1">
      <alignment vertical="top" wrapText="1"/>
    </xf>
    <xf numFmtId="0" fontId="0" fillId="0" borderId="20" xfId="0" applyFont="1" applyBorder="1" applyAlignment="1">
      <alignment horizontal="center" vertical="top"/>
    </xf>
    <xf numFmtId="4" fontId="0" fillId="0" borderId="23" xfId="0" applyNumberFormat="1" applyFont="1" applyBorder="1" applyAlignment="1">
      <alignment horizontal="center" vertical="top"/>
    </xf>
    <xf numFmtId="4" fontId="0" fillId="0" borderId="20" xfId="0" applyNumberFormat="1" applyFont="1" applyBorder="1" applyAlignment="1">
      <alignment vertical="top"/>
    </xf>
    <xf numFmtId="0" fontId="0" fillId="0" borderId="20" xfId="0" applyBorder="1" applyAlignment="1">
      <alignment/>
    </xf>
    <xf numFmtId="4" fontId="25" fillId="0" borderId="0" xfId="0" applyNumberFormat="1" applyFont="1" applyBorder="1" applyAlignment="1">
      <alignment horizontal="center" vertical="top" wrapText="1"/>
    </xf>
    <xf numFmtId="4" fontId="25" fillId="0" borderId="21" xfId="0" applyNumberFormat="1" applyFont="1" applyBorder="1" applyAlignment="1">
      <alignment horizontal="center" vertical="top" wrapText="1"/>
    </xf>
    <xf numFmtId="4" fontId="25" fillId="0" borderId="0" xfId="57" applyNumberFormat="1" applyFont="1" applyBorder="1" applyAlignment="1">
      <alignment horizontal="center" vertical="top" wrapText="1"/>
    </xf>
    <xf numFmtId="179" fontId="24" fillId="0" borderId="11" xfId="0" applyNumberFormat="1" applyFont="1" applyBorder="1" applyAlignment="1">
      <alignment vertical="top" wrapText="1"/>
    </xf>
    <xf numFmtId="183" fontId="24" fillId="0" borderId="11" xfId="0" applyNumberFormat="1" applyFont="1" applyBorder="1" applyAlignment="1">
      <alignment vertical="top" wrapText="1"/>
    </xf>
    <xf numFmtId="4" fontId="24" fillId="0" borderId="21" xfId="0" applyNumberFormat="1" applyFont="1" applyBorder="1" applyAlignment="1">
      <alignment horizontal="center" vertical="top"/>
    </xf>
    <xf numFmtId="4" fontId="0" fillId="0" borderId="21" xfId="0" applyNumberFormat="1" applyFont="1" applyBorder="1" applyAlignment="1">
      <alignment horizontal="center" vertical="top"/>
    </xf>
    <xf numFmtId="0" fontId="24" fillId="0" borderId="10" xfId="53" applyFont="1" applyBorder="1" applyAlignment="1">
      <alignment horizontal="center" vertical="top" wrapText="1"/>
      <protection/>
    </xf>
    <xf numFmtId="0" fontId="24" fillId="0" borderId="0" xfId="53" applyFont="1" applyBorder="1" applyAlignment="1">
      <alignment vertical="top" wrapText="1"/>
      <protection/>
    </xf>
    <xf numFmtId="0" fontId="0" fillId="0" borderId="21" xfId="54" applyFont="1" applyBorder="1" applyAlignment="1">
      <alignment horizontal="center" vertical="top" wrapText="1"/>
    </xf>
    <xf numFmtId="0" fontId="25" fillId="0" borderId="10" xfId="53" applyFont="1" applyBorder="1" applyAlignment="1">
      <alignment horizontal="center" vertical="top" wrapText="1"/>
      <protection/>
    </xf>
    <xf numFmtId="0" fontId="25" fillId="0" borderId="0" xfId="53" applyFont="1" applyBorder="1" applyAlignment="1">
      <alignment vertical="top" wrapText="1"/>
      <protection/>
    </xf>
    <xf numFmtId="0" fontId="25" fillId="0" borderId="21" xfId="54" applyFont="1" applyBorder="1" applyAlignment="1">
      <alignment horizontal="center" vertical="top" wrapText="1"/>
    </xf>
    <xf numFmtId="0" fontId="25" fillId="0" borderId="10" xfId="0" applyFont="1" applyBorder="1" applyAlignment="1">
      <alignment vertical="top" wrapText="1"/>
    </xf>
    <xf numFmtId="4" fontId="24" fillId="0" borderId="0" xfId="0" applyNumberFormat="1" applyFont="1" applyBorder="1" applyAlignment="1">
      <alignment vertical="top" wrapText="1"/>
    </xf>
    <xf numFmtId="4" fontId="24" fillId="27" borderId="10" xfId="0" applyNumberFormat="1" applyFont="1" applyFill="1" applyBorder="1" applyAlignment="1">
      <alignment horizontal="center" vertical="top" wrapText="1"/>
    </xf>
    <xf numFmtId="10" fontId="24" fillId="0" borderId="21" xfId="0" applyNumberFormat="1" applyFont="1" applyBorder="1" applyAlignment="1">
      <alignment vertical="top" wrapText="1"/>
    </xf>
    <xf numFmtId="4" fontId="24" fillId="0" borderId="21" xfId="57" applyNumberFormat="1" applyFont="1" applyBorder="1" applyAlignment="1">
      <alignment vertical="top" wrapText="1"/>
    </xf>
    <xf numFmtId="0" fontId="2" fillId="0" borderId="21" xfId="0" applyFont="1" applyBorder="1" applyAlignment="1">
      <alignment horizontal="center" vertical="top" wrapText="1"/>
    </xf>
    <xf numFmtId="0" fontId="2" fillId="0" borderId="0" xfId="0" applyFont="1" applyBorder="1" applyAlignment="1">
      <alignment horizontal="left" vertical="top" wrapText="1"/>
    </xf>
    <xf numFmtId="4" fontId="24" fillId="27" borderId="20" xfId="0" applyNumberFormat="1" applyFont="1" applyFill="1" applyBorder="1" applyAlignment="1">
      <alignment horizontal="center" vertical="top" wrapText="1"/>
    </xf>
    <xf numFmtId="0" fontId="25" fillId="0" borderId="10" xfId="0" applyFont="1" applyBorder="1" applyAlignment="1">
      <alignment horizontal="center" vertical="top"/>
    </xf>
    <xf numFmtId="4" fontId="25" fillId="0" borderId="10" xfId="0" applyNumberFormat="1" applyFont="1" applyBorder="1" applyAlignment="1">
      <alignment horizontal="center" vertical="top"/>
    </xf>
    <xf numFmtId="4" fontId="24" fillId="0" borderId="10" xfId="0" applyNumberFormat="1" applyFont="1" applyBorder="1" applyAlignment="1">
      <alignment vertical="top"/>
    </xf>
    <xf numFmtId="4" fontId="25" fillId="0" borderId="30" xfId="0" applyNumberFormat="1" applyFont="1" applyBorder="1" applyAlignment="1">
      <alignment vertical="top"/>
    </xf>
    <xf numFmtId="4" fontId="25" fillId="0" borderId="10" xfId="0" applyNumberFormat="1" applyFont="1" applyBorder="1" applyAlignment="1">
      <alignment vertical="top"/>
    </xf>
    <xf numFmtId="4" fontId="2" fillId="0" borderId="21" xfId="0" applyNumberFormat="1" applyFont="1" applyBorder="1" applyAlignment="1">
      <alignment vertical="top"/>
    </xf>
    <xf numFmtId="4" fontId="25" fillId="0" borderId="30" xfId="0" applyNumberFormat="1" applyFont="1" applyBorder="1" applyAlignment="1">
      <alignment horizontal="center" vertical="top"/>
    </xf>
    <xf numFmtId="0" fontId="2" fillId="27" borderId="20" xfId="0" applyFont="1" applyFill="1" applyBorder="1" applyAlignment="1">
      <alignment horizontal="center" vertical="top" wrapText="1"/>
    </xf>
    <xf numFmtId="0" fontId="2" fillId="27" borderId="23" xfId="0" applyFont="1" applyFill="1" applyBorder="1" applyAlignment="1">
      <alignment horizontal="left" vertical="top" wrapText="1"/>
    </xf>
    <xf numFmtId="4" fontId="24" fillId="0" borderId="23" xfId="0" applyNumberFormat="1" applyFont="1" applyBorder="1" applyAlignment="1">
      <alignment horizontal="center" vertical="top" wrapText="1"/>
    </xf>
    <xf numFmtId="179" fontId="24" fillId="0" borderId="20" xfId="0" applyNumberFormat="1" applyFont="1" applyBorder="1" applyAlignment="1">
      <alignment vertical="top" wrapText="1"/>
    </xf>
    <xf numFmtId="179" fontId="24" fillId="0" borderId="24" xfId="0" applyNumberFormat="1" applyFont="1" applyBorder="1" applyAlignment="1">
      <alignment vertical="top" wrapText="1"/>
    </xf>
    <xf numFmtId="4" fontId="24" fillId="0" borderId="24" xfId="0" applyNumberFormat="1" applyFont="1" applyBorder="1" applyAlignment="1">
      <alignment vertical="top" wrapText="1"/>
    </xf>
    <xf numFmtId="4" fontId="24" fillId="0" borderId="24" xfId="0" applyNumberFormat="1" applyFont="1" applyBorder="1" applyAlignment="1">
      <alignment vertical="top"/>
    </xf>
    <xf numFmtId="0" fontId="25" fillId="27" borderId="22" xfId="0" applyFont="1" applyFill="1" applyBorder="1" applyAlignment="1">
      <alignment horizontal="center" vertical="top" wrapText="1"/>
    </xf>
    <xf numFmtId="0" fontId="25" fillId="27" borderId="20" xfId="0" applyFont="1" applyFill="1" applyBorder="1" applyAlignment="1">
      <alignment horizontal="center" vertical="top" wrapText="1"/>
    </xf>
    <xf numFmtId="0" fontId="25" fillId="27" borderId="23" xfId="0" applyFont="1" applyFill="1" applyBorder="1" applyAlignment="1">
      <alignment horizontal="left" vertical="top" wrapText="1"/>
    </xf>
    <xf numFmtId="4" fontId="24" fillId="0" borderId="20" xfId="0" applyNumberFormat="1" applyFont="1" applyBorder="1" applyAlignment="1">
      <alignment vertical="top" wrapText="1"/>
    </xf>
    <xf numFmtId="0" fontId="25" fillId="0" borderId="22" xfId="0" applyFont="1" applyBorder="1" applyAlignment="1">
      <alignment horizontal="center" vertical="top"/>
    </xf>
    <xf numFmtId="4" fontId="24" fillId="0" borderId="20" xfId="0" applyNumberFormat="1" applyFont="1" applyBorder="1" applyAlignment="1">
      <alignment horizontal="center" vertical="top"/>
    </xf>
    <xf numFmtId="4" fontId="24" fillId="0" borderId="23" xfId="0" applyNumberFormat="1" applyFont="1" applyBorder="1" applyAlignment="1">
      <alignment vertical="top"/>
    </xf>
    <xf numFmtId="4" fontId="24" fillId="0" borderId="22" xfId="0" applyNumberFormat="1" applyFont="1" applyBorder="1" applyAlignment="1">
      <alignment vertical="top"/>
    </xf>
    <xf numFmtId="4" fontId="24" fillId="0" borderId="20" xfId="0" applyNumberFormat="1" applyFont="1" applyBorder="1" applyAlignment="1">
      <alignment vertical="top"/>
    </xf>
    <xf numFmtId="4" fontId="24" fillId="0" borderId="24" xfId="0" applyNumberFormat="1" applyFont="1" applyBorder="1" applyAlignment="1">
      <alignment horizontal="center" vertical="top"/>
    </xf>
    <xf numFmtId="4" fontId="2" fillId="29" borderId="31" xfId="0" applyNumberFormat="1" applyFont="1" applyFill="1" applyBorder="1" applyAlignment="1">
      <alignment vertical="top"/>
    </xf>
    <xf numFmtId="0" fontId="1" fillId="16" borderId="32" xfId="0" applyFont="1" applyFill="1" applyBorder="1" applyAlignment="1">
      <alignment/>
    </xf>
    <xf numFmtId="0" fontId="1" fillId="16" borderId="33" xfId="0" applyFont="1" applyFill="1" applyBorder="1" applyAlignment="1">
      <alignment/>
    </xf>
    <xf numFmtId="0" fontId="0" fillId="16" borderId="33" xfId="0" applyFill="1" applyBorder="1" applyAlignment="1">
      <alignment/>
    </xf>
    <xf numFmtId="0" fontId="0" fillId="16" borderId="34" xfId="0" applyFill="1" applyBorder="1" applyAlignment="1">
      <alignment/>
    </xf>
    <xf numFmtId="0" fontId="1" fillId="16" borderId="35" xfId="0" applyFont="1" applyFill="1" applyBorder="1" applyAlignment="1">
      <alignment/>
    </xf>
    <xf numFmtId="0" fontId="0" fillId="16" borderId="36" xfId="0" applyFill="1" applyBorder="1" applyAlignment="1">
      <alignment/>
    </xf>
    <xf numFmtId="4" fontId="1" fillId="16" borderId="36" xfId="55" applyFont="1" applyFill="1" applyBorder="1" applyAlignment="1">
      <alignment horizontal="left" vertical="top"/>
      <protection/>
    </xf>
    <xf numFmtId="0" fontId="0" fillId="0" borderId="35" xfId="0" applyBorder="1" applyAlignment="1">
      <alignment/>
    </xf>
    <xf numFmtId="0" fontId="0" fillId="0" borderId="36" xfId="0" applyBorder="1" applyAlignment="1">
      <alignment/>
    </xf>
    <xf numFmtId="0" fontId="1" fillId="27" borderId="37" xfId="0" applyFont="1" applyFill="1" applyBorder="1" applyAlignment="1">
      <alignment horizontal="center" vertical="center" wrapText="1"/>
    </xf>
    <xf numFmtId="0" fontId="1" fillId="0" borderId="38" xfId="0" applyFont="1" applyBorder="1" applyAlignment="1">
      <alignment horizontal="center" vertical="center" wrapText="1"/>
    </xf>
    <xf numFmtId="0" fontId="0" fillId="0" borderId="39" xfId="0" applyFont="1" applyBorder="1" applyAlignment="1">
      <alignment horizontal="center" vertical="center" wrapText="1"/>
    </xf>
    <xf numFmtId="10" fontId="0" fillId="0" borderId="40" xfId="0" applyNumberFormat="1" applyBorder="1" applyAlignment="1">
      <alignment/>
    </xf>
    <xf numFmtId="0" fontId="0" fillId="0" borderId="39" xfId="0" applyFont="1" applyBorder="1" applyAlignment="1">
      <alignment horizontal="center" vertical="center"/>
    </xf>
    <xf numFmtId="10" fontId="0" fillId="0" borderId="40" xfId="57" applyNumberFormat="1"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 fillId="0" borderId="42" xfId="0" applyFont="1" applyBorder="1" applyAlignment="1">
      <alignment horizontal="center"/>
    </xf>
    <xf numFmtId="10" fontId="0" fillId="0" borderId="42" xfId="0" applyNumberFormat="1" applyBorder="1" applyAlignment="1">
      <alignment horizontal="center"/>
    </xf>
    <xf numFmtId="0" fontId="0" fillId="0" borderId="42" xfId="0" applyBorder="1" applyAlignment="1">
      <alignment/>
    </xf>
    <xf numFmtId="0" fontId="0" fillId="0" borderId="43" xfId="0" applyBorder="1" applyAlignment="1">
      <alignment/>
    </xf>
    <xf numFmtId="4" fontId="25" fillId="0" borderId="44" xfId="0" applyNumberFormat="1" applyFont="1" applyBorder="1" applyAlignment="1">
      <alignment vertical="top"/>
    </xf>
    <xf numFmtId="4" fontId="2" fillId="29" borderId="30" xfId="0" applyNumberFormat="1" applyFont="1" applyFill="1" applyBorder="1" applyAlignment="1">
      <alignment vertical="top"/>
    </xf>
    <xf numFmtId="0" fontId="25" fillId="27" borderId="11" xfId="0" applyFont="1" applyFill="1" applyBorder="1" applyAlignment="1">
      <alignment horizontal="left" vertical="top" wrapText="1"/>
    </xf>
    <xf numFmtId="4" fontId="24" fillId="27" borderId="22" xfId="0" applyNumberFormat="1" applyFont="1" applyFill="1" applyBorder="1" applyAlignment="1">
      <alignment horizontal="center" vertical="top" wrapText="1"/>
    </xf>
    <xf numFmtId="10" fontId="24" fillId="0" borderId="20" xfId="0" applyNumberFormat="1" applyFont="1" applyBorder="1" applyAlignment="1">
      <alignment vertical="top" wrapText="1"/>
    </xf>
    <xf numFmtId="4" fontId="1" fillId="16" borderId="10" xfId="55" applyFont="1" applyFill="1" applyBorder="1" applyAlignment="1">
      <alignment horizontal="left" vertical="top" wrapText="1"/>
      <protection/>
    </xf>
    <xf numFmtId="4" fontId="1" fillId="16" borderId="0" xfId="55" applyFont="1" applyFill="1" applyBorder="1" applyAlignment="1">
      <alignment horizontal="left" vertical="top" wrapText="1"/>
      <protection/>
    </xf>
    <xf numFmtId="4" fontId="1" fillId="16" borderId="0" xfId="55" applyFont="1" applyFill="1" applyBorder="1" applyAlignment="1">
      <alignment horizontal="left" vertical="top"/>
      <protection/>
    </xf>
    <xf numFmtId="0" fontId="1" fillId="16" borderId="10" xfId="0" applyFont="1" applyFill="1" applyBorder="1" applyAlignment="1">
      <alignment horizontal="left" vertical="top" wrapText="1"/>
    </xf>
    <xf numFmtId="0" fontId="1" fillId="16" borderId="0" xfId="0" applyFont="1" applyFill="1" applyBorder="1" applyAlignment="1">
      <alignment horizontal="left" vertical="top" wrapText="1"/>
    </xf>
    <xf numFmtId="0" fontId="1" fillId="16" borderId="35" xfId="0" applyFont="1" applyFill="1" applyBorder="1" applyAlignment="1">
      <alignment horizontal="left" vertical="top" wrapText="1"/>
    </xf>
    <xf numFmtId="0" fontId="1" fillId="0" borderId="40" xfId="0" applyFont="1" applyBorder="1" applyAlignment="1">
      <alignment horizontal="center" vertical="center" wrapText="1"/>
    </xf>
    <xf numFmtId="0" fontId="1" fillId="0" borderId="38" xfId="0" applyFont="1" applyBorder="1" applyAlignment="1">
      <alignment horizontal="center" vertical="center" wrapText="1"/>
    </xf>
    <xf numFmtId="0" fontId="6" fillId="16" borderId="45" xfId="0" applyFont="1" applyFill="1" applyBorder="1" applyAlignment="1">
      <alignment horizontal="center"/>
    </xf>
    <xf numFmtId="0" fontId="6" fillId="16" borderId="23" xfId="0" applyFont="1" applyFill="1" applyBorder="1" applyAlignment="1">
      <alignment horizontal="center"/>
    </xf>
    <xf numFmtId="0" fontId="6" fillId="16" borderId="46" xfId="0" applyFont="1" applyFill="1" applyBorder="1" applyAlignment="1">
      <alignment horizontal="center"/>
    </xf>
    <xf numFmtId="0" fontId="1" fillId="26" borderId="39" xfId="0" applyFont="1" applyFill="1" applyBorder="1" applyAlignment="1">
      <alignment horizontal="center" vertical="center" wrapText="1"/>
    </xf>
    <xf numFmtId="0" fontId="1" fillId="27" borderId="37"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16" borderId="12" xfId="0" applyFont="1" applyFill="1" applyBorder="1" applyAlignment="1">
      <alignment horizontal="center" vertical="top" wrapText="1"/>
    </xf>
    <xf numFmtId="0" fontId="1" fillId="16" borderId="13" xfId="0" applyFont="1" applyFill="1" applyBorder="1" applyAlignment="1">
      <alignment horizontal="center" vertical="top" wrapText="1"/>
    </xf>
    <xf numFmtId="0" fontId="6" fillId="0" borderId="50" xfId="51" applyFont="1" applyBorder="1" applyAlignment="1" applyProtection="1">
      <alignment horizontal="center"/>
      <protection/>
    </xf>
    <xf numFmtId="0" fontId="6" fillId="0" borderId="51" xfId="51" applyFont="1" applyBorder="1" applyAlignment="1" applyProtection="1">
      <alignment horizontal="center"/>
      <protection/>
    </xf>
    <xf numFmtId="0" fontId="6" fillId="0" borderId="52" xfId="51" applyFont="1" applyBorder="1" applyAlignment="1" applyProtection="1">
      <alignment horizontal="center"/>
      <protection/>
    </xf>
    <xf numFmtId="0" fontId="1" fillId="0" borderId="30" xfId="52" applyFont="1" applyBorder="1" applyAlignment="1" applyProtection="1">
      <alignment horizontal="left" vertical="top"/>
      <protection/>
    </xf>
    <xf numFmtId="0" fontId="1" fillId="0" borderId="27" xfId="52" applyFont="1" applyBorder="1" applyAlignment="1" applyProtection="1">
      <alignment horizontal="left" vertical="top"/>
      <protection/>
    </xf>
    <xf numFmtId="0" fontId="1" fillId="0" borderId="29" xfId="52" applyFont="1" applyBorder="1" applyAlignment="1" applyProtection="1">
      <alignment horizontal="left" vertical="top"/>
      <protection/>
    </xf>
    <xf numFmtId="182" fontId="24" fillId="30" borderId="53" xfId="49" applyFont="1" applyFill="1" applyBorder="1" applyAlignment="1" applyProtection="1">
      <alignment horizontal="left"/>
      <protection locked="0"/>
    </xf>
    <xf numFmtId="182" fontId="24" fillId="30" borderId="54" xfId="49" applyFont="1" applyFill="1" applyBorder="1" applyAlignment="1" applyProtection="1">
      <alignment horizontal="left"/>
      <protection locked="0"/>
    </xf>
    <xf numFmtId="182" fontId="24" fillId="30" borderId="55" xfId="49" applyFont="1" applyFill="1" applyBorder="1" applyAlignment="1" applyProtection="1">
      <alignment horizontal="left"/>
      <protection locked="0"/>
    </xf>
    <xf numFmtId="0" fontId="28" fillId="0" borderId="56" xfId="51" applyFont="1" applyBorder="1" applyAlignment="1" applyProtection="1">
      <alignment horizontal="center" vertical="center"/>
      <protection/>
    </xf>
    <xf numFmtId="0" fontId="28" fillId="0" borderId="25" xfId="51" applyFont="1" applyBorder="1" applyAlignment="1" applyProtection="1">
      <alignment horizontal="center" vertical="center"/>
      <protection/>
    </xf>
    <xf numFmtId="4" fontId="28" fillId="0" borderId="26" xfId="51" applyNumberFormat="1" applyFont="1" applyFill="1" applyBorder="1" applyAlignment="1" applyProtection="1">
      <alignment horizontal="center" vertical="center" wrapText="1"/>
      <protection/>
    </xf>
    <xf numFmtId="4" fontId="28" fillId="0" borderId="25" xfId="51" applyNumberFormat="1" applyFont="1" applyFill="1" applyBorder="1" applyAlignment="1" applyProtection="1">
      <alignment horizontal="center" vertical="center" wrapText="1"/>
      <protection/>
    </xf>
    <xf numFmtId="0" fontId="1" fillId="0" borderId="25" xfId="51" applyFont="1" applyFill="1" applyBorder="1" applyAlignment="1" applyProtection="1">
      <alignment horizontal="center" vertical="center"/>
      <protection/>
    </xf>
    <xf numFmtId="0" fontId="0" fillId="0" borderId="56" xfId="51" applyFont="1" applyBorder="1" applyAlignment="1" applyProtection="1">
      <alignment horizontal="center" vertical="center" wrapText="1"/>
      <protection/>
    </xf>
    <xf numFmtId="0" fontId="0" fillId="0" borderId="25" xfId="51" applyFont="1" applyBorder="1" applyAlignment="1" applyProtection="1">
      <alignment horizontal="center" vertical="center" wrapText="1"/>
      <protection/>
    </xf>
    <xf numFmtId="4" fontId="28" fillId="0" borderId="25" xfId="51" applyNumberFormat="1" applyFont="1" applyFill="1" applyBorder="1" applyAlignment="1" applyProtection="1">
      <alignment horizontal="center" vertical="center"/>
      <protection/>
    </xf>
    <xf numFmtId="0" fontId="29" fillId="24" borderId="56" xfId="51" applyFont="1" applyFill="1" applyBorder="1" applyAlignment="1" applyProtection="1">
      <alignment horizontal="center" vertical="center" wrapText="1"/>
      <protection/>
    </xf>
    <xf numFmtId="0" fontId="29" fillId="24" borderId="25" xfId="51" applyFont="1" applyFill="1" applyBorder="1" applyAlignment="1" applyProtection="1">
      <alignment horizontal="center" vertical="center" wrapText="1"/>
      <protection/>
    </xf>
    <xf numFmtId="0" fontId="26" fillId="0" borderId="0" xfId="51" applyFont="1" applyBorder="1" applyAlignment="1" applyProtection="1">
      <alignment horizontal="left" vertical="center" indent="1"/>
      <protection/>
    </xf>
    <xf numFmtId="0" fontId="26" fillId="0" borderId="11" xfId="51" applyFont="1" applyBorder="1" applyAlignment="1" applyProtection="1">
      <alignment horizontal="left" vertical="center" indent="1"/>
      <protection/>
    </xf>
    <xf numFmtId="0" fontId="0" fillId="0" borderId="10" xfId="51" applyFont="1" applyBorder="1" applyAlignment="1" applyProtection="1">
      <alignment horizontal="center" vertical="center"/>
      <protection/>
    </xf>
    <xf numFmtId="0" fontId="0" fillId="0" borderId="0" xfId="51" applyFont="1" applyBorder="1" applyAlignment="1" applyProtection="1">
      <alignment horizontal="center" vertical="center"/>
      <protection/>
    </xf>
    <xf numFmtId="0" fontId="0" fillId="0" borderId="11" xfId="51" applyFont="1" applyBorder="1" applyAlignment="1" applyProtection="1">
      <alignment horizontal="center" vertical="center"/>
      <protection/>
    </xf>
    <xf numFmtId="0" fontId="31" fillId="0" borderId="0" xfId="0" applyFont="1" applyBorder="1" applyAlignment="1" applyProtection="1">
      <alignment horizontal="right" vertical="center"/>
      <protection/>
    </xf>
    <xf numFmtId="0" fontId="32" fillId="0" borderId="0" xfId="0" applyFont="1" applyBorder="1" applyAlignment="1" applyProtection="1">
      <alignment horizontal="center"/>
      <protection/>
    </xf>
    <xf numFmtId="0" fontId="31" fillId="0" borderId="0" xfId="0" applyFont="1" applyBorder="1" applyAlignment="1" applyProtection="1">
      <alignment horizontal="left" vertical="center"/>
      <protection/>
    </xf>
    <xf numFmtId="0" fontId="31" fillId="0" borderId="0" xfId="0" applyFont="1" applyBorder="1" applyAlignment="1" applyProtection="1">
      <alignment horizontal="center" vertical="top"/>
      <protection/>
    </xf>
    <xf numFmtId="4" fontId="28" fillId="0" borderId="0" xfId="51" applyNumberFormat="1" applyFont="1" applyFill="1" applyBorder="1" applyAlignment="1" applyProtection="1">
      <alignment horizontal="center" vertical="center" wrapText="1"/>
      <protection/>
    </xf>
    <xf numFmtId="0" fontId="1" fillId="0" borderId="0" xfId="51" applyFont="1" applyFill="1" applyBorder="1" applyAlignment="1" applyProtection="1">
      <alignment horizontal="center" vertical="center"/>
      <protection/>
    </xf>
    <xf numFmtId="4" fontId="28" fillId="0" borderId="0" xfId="51" applyNumberFormat="1" applyFont="1" applyFill="1" applyBorder="1" applyAlignment="1" applyProtection="1">
      <alignment horizontal="center" vertical="center"/>
      <protection/>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_Composicao BDI v2.1" xfId="49"/>
    <cellStyle name="Neutra" xfId="50"/>
    <cellStyle name="Normal 2" xfId="51"/>
    <cellStyle name="Normal_FICHA DE VERIFICAÇÃO PRELIMINAR - Plano R" xfId="52"/>
    <cellStyle name="Normal_Plan" xfId="53"/>
    <cellStyle name="Normal_PLAN VIDRO" xfId="54"/>
    <cellStyle name="Normal_Planilha Escola Municipal Nova Esperança" xfId="55"/>
    <cellStyle name="Nota" xfId="56"/>
    <cellStyle name="Percent" xfId="57"/>
    <cellStyle name="Saída" xfId="58"/>
    <cellStyle name="Comma [0]" xfId="59"/>
    <cellStyle name="Texto de Aviso" xfId="60"/>
    <cellStyle name="Texto Explicativo" xfId="61"/>
    <cellStyle name="Título" xfId="62"/>
    <cellStyle name="Título 1" xfId="63"/>
    <cellStyle name="Título 1 1" xfId="64"/>
    <cellStyle name="Título 2" xfId="65"/>
    <cellStyle name="Título 3" xfId="66"/>
    <cellStyle name="Título 4" xfId="67"/>
    <cellStyle name="Total" xfId="68"/>
    <cellStyle name="Comma" xfId="69"/>
  </cellStyles>
  <dxfs count="9">
    <dxf>
      <font>
        <b val="0"/>
        <color indexed="17"/>
      </font>
      <border>
        <left style="thin">
          <color indexed="8"/>
        </left>
        <right style="thin">
          <color indexed="8"/>
        </right>
        <top style="thin">
          <color indexed="8"/>
        </top>
        <bottom style="thin">
          <color indexed="8"/>
        </bottom>
      </border>
    </dxf>
    <dxf>
      <font>
        <b val="0"/>
        <color indexed="10"/>
      </font>
      <border>
        <left style="thin">
          <color indexed="8"/>
        </left>
        <right style="thin">
          <color indexed="8"/>
        </right>
        <top style="thin">
          <color indexed="8"/>
        </top>
        <bottom style="thin">
          <color indexed="8"/>
        </bottom>
      </border>
    </dxf>
    <dxf>
      <font>
        <b/>
        <i val="0"/>
      </font>
    </dxf>
    <dxf>
      <font>
        <b val="0"/>
        <color indexed="17"/>
      </font>
      <border>
        <left style="thin">
          <color indexed="8"/>
        </left>
        <right style="thin">
          <color indexed="8"/>
        </right>
        <top style="thin">
          <color indexed="8"/>
        </top>
        <bottom style="thin">
          <color indexed="8"/>
        </bottom>
      </border>
    </dxf>
    <dxf>
      <font>
        <b val="0"/>
        <color indexed="10"/>
      </font>
      <border>
        <left style="thin">
          <color indexed="8"/>
        </left>
        <right style="thin">
          <color indexed="8"/>
        </right>
        <top style="thin">
          <color indexed="8"/>
        </top>
        <bottom style="thin">
          <color indexed="8"/>
        </bottom>
      </border>
    </dxf>
    <dxf>
      <font>
        <b/>
        <i val="0"/>
        <color indexed="9"/>
      </font>
      <fill>
        <patternFill patternType="none">
          <fgColor indexed="64"/>
          <bgColor indexed="65"/>
        </patternFill>
      </fill>
      <border>
        <left>
          <color indexed="63"/>
        </left>
        <right>
          <color indexed="63"/>
        </right>
        <top style="thin"/>
        <bottom>
          <color indexed="63"/>
        </bottom>
      </border>
    </dxf>
    <dxf>
      <font>
        <b/>
        <i val="0"/>
        <color rgb="FFFFFFFF"/>
      </font>
      <fill>
        <patternFill patternType="none">
          <fgColor indexed="64"/>
          <bgColor indexed="65"/>
        </patternFill>
      </fill>
      <border>
        <left>
          <color rgb="FF000000"/>
        </left>
        <right>
          <color rgb="FF000000"/>
        </right>
        <top style="thin">
          <color rgb="FF000000"/>
        </top>
        <bottom>
          <color rgb="FF000000"/>
        </bottom>
      </border>
    </dxf>
    <dxf>
      <font>
        <b val="0"/>
        <color rgb="FFFF0000"/>
      </font>
      <border>
        <left style="thin">
          <color rgb="FF000000"/>
        </left>
        <right style="thin">
          <color rgb="FF000000"/>
        </right>
        <top style="thin"/>
        <bottom style="thin">
          <color rgb="FF000000"/>
        </bottom>
      </border>
    </dxf>
    <dxf>
      <font>
        <b val="0"/>
        <color rgb="FF008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85725</xdr:rowOff>
    </xdr:from>
    <xdr:to>
      <xdr:col>8</xdr:col>
      <xdr:colOff>742950</xdr:colOff>
      <xdr:row>5</xdr:row>
      <xdr:rowOff>28575</xdr:rowOff>
    </xdr:to>
    <xdr:pic>
      <xdr:nvPicPr>
        <xdr:cNvPr id="1" name="Picture 1"/>
        <xdr:cNvPicPr preferRelativeResize="1">
          <a:picLocks noChangeAspect="1"/>
        </xdr:cNvPicPr>
      </xdr:nvPicPr>
      <xdr:blipFill>
        <a:blip r:embed="rId1"/>
        <a:stretch>
          <a:fillRect/>
        </a:stretch>
      </xdr:blipFill>
      <xdr:spPr>
        <a:xfrm>
          <a:off x="6762750" y="85725"/>
          <a:ext cx="9429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10</xdr:row>
      <xdr:rowOff>228600</xdr:rowOff>
    </xdr:from>
    <xdr:to>
      <xdr:col>2</xdr:col>
      <xdr:colOff>1171575</xdr:colOff>
      <xdr:row>10</xdr:row>
      <xdr:rowOff>228600</xdr:rowOff>
    </xdr:to>
    <xdr:sp>
      <xdr:nvSpPr>
        <xdr:cNvPr id="1" name="Line 27"/>
        <xdr:cNvSpPr>
          <a:spLocks/>
        </xdr:cNvSpPr>
      </xdr:nvSpPr>
      <xdr:spPr>
        <a:xfrm>
          <a:off x="3714750" y="2371725"/>
          <a:ext cx="1104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104775</xdr:colOff>
      <xdr:row>1</xdr:row>
      <xdr:rowOff>9525</xdr:rowOff>
    </xdr:from>
    <xdr:to>
      <xdr:col>6</xdr:col>
      <xdr:colOff>142875</xdr:colOff>
      <xdr:row>4</xdr:row>
      <xdr:rowOff>76200</xdr:rowOff>
    </xdr:to>
    <xdr:pic>
      <xdr:nvPicPr>
        <xdr:cNvPr id="2" name="Imagem 1"/>
        <xdr:cNvPicPr preferRelativeResize="1">
          <a:picLocks noChangeAspect="1"/>
        </xdr:cNvPicPr>
      </xdr:nvPicPr>
      <xdr:blipFill>
        <a:blip r:embed="rId1"/>
        <a:stretch>
          <a:fillRect/>
        </a:stretch>
      </xdr:blipFill>
      <xdr:spPr>
        <a:xfrm>
          <a:off x="6134100" y="171450"/>
          <a:ext cx="2257425" cy="866775"/>
        </a:xfrm>
        <a:prstGeom prst="rect">
          <a:avLst/>
        </a:prstGeom>
        <a:noFill/>
        <a:ln w="9525" cmpd="sng">
          <a:noFill/>
        </a:ln>
      </xdr:spPr>
    </xdr:pic>
    <xdr:clientData/>
  </xdr:twoCellAnchor>
  <xdr:twoCellAnchor>
    <xdr:from>
      <xdr:col>2</xdr:col>
      <xdr:colOff>47625</xdr:colOff>
      <xdr:row>11</xdr:row>
      <xdr:rowOff>257175</xdr:rowOff>
    </xdr:from>
    <xdr:to>
      <xdr:col>2</xdr:col>
      <xdr:colOff>1152525</xdr:colOff>
      <xdr:row>11</xdr:row>
      <xdr:rowOff>257175</xdr:rowOff>
    </xdr:to>
    <xdr:sp>
      <xdr:nvSpPr>
        <xdr:cNvPr id="3" name="Line 27"/>
        <xdr:cNvSpPr>
          <a:spLocks/>
        </xdr:cNvSpPr>
      </xdr:nvSpPr>
      <xdr:spPr>
        <a:xfrm>
          <a:off x="3695700" y="2714625"/>
          <a:ext cx="1104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13</xdr:row>
      <xdr:rowOff>247650</xdr:rowOff>
    </xdr:from>
    <xdr:to>
      <xdr:col>4</xdr:col>
      <xdr:colOff>800100</xdr:colOff>
      <xdr:row>13</xdr:row>
      <xdr:rowOff>257175</xdr:rowOff>
    </xdr:to>
    <xdr:sp>
      <xdr:nvSpPr>
        <xdr:cNvPr id="4" name="Line 27"/>
        <xdr:cNvSpPr>
          <a:spLocks/>
        </xdr:cNvSpPr>
      </xdr:nvSpPr>
      <xdr:spPr>
        <a:xfrm flipV="1">
          <a:off x="3705225" y="3390900"/>
          <a:ext cx="3124200"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3028950</xdr:colOff>
      <xdr:row>12</xdr:row>
      <xdr:rowOff>266700</xdr:rowOff>
    </xdr:from>
    <xdr:to>
      <xdr:col>4</xdr:col>
      <xdr:colOff>876300</xdr:colOff>
      <xdr:row>12</xdr:row>
      <xdr:rowOff>295275</xdr:rowOff>
    </xdr:to>
    <xdr:sp>
      <xdr:nvSpPr>
        <xdr:cNvPr id="5" name="Line 27"/>
        <xdr:cNvSpPr>
          <a:spLocks/>
        </xdr:cNvSpPr>
      </xdr:nvSpPr>
      <xdr:spPr>
        <a:xfrm flipV="1">
          <a:off x="3638550" y="3057525"/>
          <a:ext cx="3267075" cy="285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14</xdr:row>
      <xdr:rowOff>247650</xdr:rowOff>
    </xdr:from>
    <xdr:to>
      <xdr:col>4</xdr:col>
      <xdr:colOff>1114425</xdr:colOff>
      <xdr:row>14</xdr:row>
      <xdr:rowOff>247650</xdr:rowOff>
    </xdr:to>
    <xdr:sp>
      <xdr:nvSpPr>
        <xdr:cNvPr id="6" name="Line 27"/>
        <xdr:cNvSpPr>
          <a:spLocks/>
        </xdr:cNvSpPr>
      </xdr:nvSpPr>
      <xdr:spPr>
        <a:xfrm flipV="1">
          <a:off x="4867275" y="3714750"/>
          <a:ext cx="2276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15</xdr:row>
      <xdr:rowOff>257175</xdr:rowOff>
    </xdr:from>
    <xdr:to>
      <xdr:col>4</xdr:col>
      <xdr:colOff>1104900</xdr:colOff>
      <xdr:row>15</xdr:row>
      <xdr:rowOff>266700</xdr:rowOff>
    </xdr:to>
    <xdr:sp>
      <xdr:nvSpPr>
        <xdr:cNvPr id="7" name="Line 27"/>
        <xdr:cNvSpPr>
          <a:spLocks/>
        </xdr:cNvSpPr>
      </xdr:nvSpPr>
      <xdr:spPr>
        <a:xfrm flipV="1">
          <a:off x="3752850" y="4048125"/>
          <a:ext cx="33813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85725</xdr:rowOff>
    </xdr:from>
    <xdr:to>
      <xdr:col>13</xdr:col>
      <xdr:colOff>590550</xdr:colOff>
      <xdr:row>4</xdr:row>
      <xdr:rowOff>209550</xdr:rowOff>
    </xdr:to>
    <xdr:pic>
      <xdr:nvPicPr>
        <xdr:cNvPr id="1" name="Picture 1"/>
        <xdr:cNvPicPr preferRelativeResize="1">
          <a:picLocks noChangeAspect="1"/>
        </xdr:cNvPicPr>
      </xdr:nvPicPr>
      <xdr:blipFill>
        <a:blip r:embed="rId1"/>
        <a:stretch>
          <a:fillRect/>
        </a:stretch>
      </xdr:blipFill>
      <xdr:spPr>
        <a:xfrm>
          <a:off x="8077200" y="85725"/>
          <a:ext cx="10096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olange.moreira\Desktop\Planilha%20Multipla%203.0.5\PLANILHA%20M&#218;LTIPLA%20V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1">
        <row r="18">
          <cell r="F18" t="str">
            <v>(SELECIONAR)</v>
          </cell>
        </row>
      </sheetData>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hyperlink" Target="data:Setembro/2010" TargetMode="External" /><Relationship Id="rId1361" Type="http://schemas.openxmlformats.org/officeDocument/2006/relationships/hyperlink" Target="data:Setembro/2010" TargetMode="External" /><Relationship Id="rId1362" Type="http://schemas.openxmlformats.org/officeDocument/2006/relationships/hyperlink" Target="data:Setembro/2010" TargetMode="External" /><Relationship Id="rId1363" Type="http://schemas.openxmlformats.org/officeDocument/2006/relationships/hyperlink" Target="data:Setembro/2010" TargetMode="External" /><Relationship Id="rId1364" Type="http://schemas.openxmlformats.org/officeDocument/2006/relationships/hyperlink" Target="data:Setembro/2010" TargetMode="External" /><Relationship Id="rId1365" Type="http://schemas.openxmlformats.org/officeDocument/2006/relationships/hyperlink" Target="data:Setembro/2010" TargetMode="External" /><Relationship Id="rId1366" Type="http://schemas.openxmlformats.org/officeDocument/2006/relationships/hyperlink" Target="data:Setembro/2010" TargetMode="External" /><Relationship Id="rId1367" Type="http://schemas.openxmlformats.org/officeDocument/2006/relationships/hyperlink" Target="data:Setembro/2010" TargetMode="External" /><Relationship Id="rId1368" Type="http://schemas.openxmlformats.org/officeDocument/2006/relationships/hyperlink" Target="data:Setembro/2010" TargetMode="External" /><Relationship Id="rId1369" Type="http://schemas.openxmlformats.org/officeDocument/2006/relationships/hyperlink" Target="data:Setembro/2010" TargetMode="External" /><Relationship Id="rId1370" Type="http://schemas.openxmlformats.org/officeDocument/2006/relationships/hyperlink" Target="data:Setembro/2010" TargetMode="External" /><Relationship Id="rId1371" Type="http://schemas.openxmlformats.org/officeDocument/2006/relationships/hyperlink" Target="data:Setembro/2010" TargetMode="External" /><Relationship Id="rId1372" Type="http://schemas.openxmlformats.org/officeDocument/2006/relationships/hyperlink" Target="data:Setembro/2010" TargetMode="External" /><Relationship Id="rId1373" Type="http://schemas.openxmlformats.org/officeDocument/2006/relationships/hyperlink" Target="data:Setembro/2010" TargetMode="External" /><Relationship Id="rId1374" Type="http://schemas.openxmlformats.org/officeDocument/2006/relationships/hyperlink" Target="data:Setembro/2010" TargetMode="External" /><Relationship Id="rId1375" Type="http://schemas.openxmlformats.org/officeDocument/2006/relationships/hyperlink" Target="data:Setembro/2010" TargetMode="External" /><Relationship Id="rId1376" Type="http://schemas.openxmlformats.org/officeDocument/2006/relationships/hyperlink" Target="data:Setembro/2010" TargetMode="External" /><Relationship Id="rId1377" Type="http://schemas.openxmlformats.org/officeDocument/2006/relationships/hyperlink" Target="data:Setembro/2010" TargetMode="External" /><Relationship Id="rId1378" Type="http://schemas.openxmlformats.org/officeDocument/2006/relationships/hyperlink" Target="data:Setembro/2010" TargetMode="External" /><Relationship Id="rId1379" Type="http://schemas.openxmlformats.org/officeDocument/2006/relationships/hyperlink" Target="data:Setembro/2010" TargetMode="External" /><Relationship Id="rId1380" Type="http://schemas.openxmlformats.org/officeDocument/2006/relationships/hyperlink" Target="data:Setembro/2010" TargetMode="External" /><Relationship Id="rId1381" Type="http://schemas.openxmlformats.org/officeDocument/2006/relationships/hyperlink" Target="data:Setembro/2010" TargetMode="External" /><Relationship Id="rId1382" Type="http://schemas.openxmlformats.org/officeDocument/2006/relationships/hyperlink" Target="data:Setembro/2010" TargetMode="External" /><Relationship Id="rId1383" Type="http://schemas.openxmlformats.org/officeDocument/2006/relationships/hyperlink" Target="data:Setembro/2010" TargetMode="External" /><Relationship Id="rId1384" Type="http://schemas.openxmlformats.org/officeDocument/2006/relationships/hyperlink" Target="data:Setembro/2010" TargetMode="External" /><Relationship Id="rId1385" Type="http://schemas.openxmlformats.org/officeDocument/2006/relationships/hyperlink" Target="data:Setembro/2010" TargetMode="External" /><Relationship Id="rId1386" Type="http://schemas.openxmlformats.org/officeDocument/2006/relationships/hyperlink" Target="data:Setembro/2010" TargetMode="External" /><Relationship Id="rId1387" Type="http://schemas.openxmlformats.org/officeDocument/2006/relationships/hyperlink" Target="data:Setembro/2010" TargetMode="External" /><Relationship Id="rId1388" Type="http://schemas.openxmlformats.org/officeDocument/2006/relationships/hyperlink" Target="data:Setembro/2010" TargetMode="External" /><Relationship Id="rId1389" Type="http://schemas.openxmlformats.org/officeDocument/2006/relationships/hyperlink" Target="data:Setembro/2010" TargetMode="External" /><Relationship Id="rId1390" Type="http://schemas.openxmlformats.org/officeDocument/2006/relationships/hyperlink" Target="data:Setembro/2010" TargetMode="External" /><Relationship Id="rId1391" Type="http://schemas.openxmlformats.org/officeDocument/2006/relationships/hyperlink" Target="data:Setembro/2010" TargetMode="External" /><Relationship Id="rId1392" Type="http://schemas.openxmlformats.org/officeDocument/2006/relationships/hyperlink" Target="data:Setembro/2010" TargetMode="External" /><Relationship Id="rId1393" Type="http://schemas.openxmlformats.org/officeDocument/2006/relationships/hyperlink" Target="data:Setembro/2010" TargetMode="External" /><Relationship Id="rId1394" Type="http://schemas.openxmlformats.org/officeDocument/2006/relationships/hyperlink" Target="data:Setembro/2010" TargetMode="External" /><Relationship Id="rId1395" Type="http://schemas.openxmlformats.org/officeDocument/2006/relationships/hyperlink" Target="data:Setembro/2010" TargetMode="External" /><Relationship Id="rId1396" Type="http://schemas.openxmlformats.org/officeDocument/2006/relationships/hyperlink" Target="data:Setembro/2010" TargetMode="External" /><Relationship Id="rId1397" Type="http://schemas.openxmlformats.org/officeDocument/2006/relationships/hyperlink" Target="data:Setembro/2010" TargetMode="External" /><Relationship Id="rId1398" Type="http://schemas.openxmlformats.org/officeDocument/2006/relationships/hyperlink" Target="data:Setembro/2010" TargetMode="External" /><Relationship Id="rId1399" Type="http://schemas.openxmlformats.org/officeDocument/2006/relationships/hyperlink" Target="data:Setembro/2010" TargetMode="External" /><Relationship Id="rId1400" Type="http://schemas.openxmlformats.org/officeDocument/2006/relationships/hyperlink" Target="data:Setembro/2010" TargetMode="External" /><Relationship Id="rId1401" Type="http://schemas.openxmlformats.org/officeDocument/2006/relationships/hyperlink" Target="data:Setembro/2010" TargetMode="External" /><Relationship Id="rId1402" Type="http://schemas.openxmlformats.org/officeDocument/2006/relationships/hyperlink" Target="data:Setembro/2010" TargetMode="External" /><Relationship Id="rId1403" Type="http://schemas.openxmlformats.org/officeDocument/2006/relationships/hyperlink" Target="data:Setembro/2010" TargetMode="External" /><Relationship Id="rId1404" Type="http://schemas.openxmlformats.org/officeDocument/2006/relationships/hyperlink" Target="data:Setembro/2010" TargetMode="External" /><Relationship Id="rId1405" Type="http://schemas.openxmlformats.org/officeDocument/2006/relationships/hyperlink" Target="data:Setembro/2010" TargetMode="External" /><Relationship Id="rId1406" Type="http://schemas.openxmlformats.org/officeDocument/2006/relationships/hyperlink" Target="data:Setembro/2010" TargetMode="External" /><Relationship Id="rId1407" Type="http://schemas.openxmlformats.org/officeDocument/2006/relationships/hyperlink" Target="data:Setembro/2010" TargetMode="External" /><Relationship Id="rId1408" Type="http://schemas.openxmlformats.org/officeDocument/2006/relationships/hyperlink" Target="data:Setembro/2010" TargetMode="External" /><Relationship Id="rId1409" Type="http://schemas.openxmlformats.org/officeDocument/2006/relationships/hyperlink" Target="data:Setembro/2010" TargetMode="External" /><Relationship Id="rId1410" Type="http://schemas.openxmlformats.org/officeDocument/2006/relationships/hyperlink" Target="data:Setembro/2010" TargetMode="External" /><Relationship Id="rId1411" Type="http://schemas.openxmlformats.org/officeDocument/2006/relationships/hyperlink" Target="data:Setembro/2010" TargetMode="External" /><Relationship Id="rId1412" Type="http://schemas.openxmlformats.org/officeDocument/2006/relationships/hyperlink" Target="data:Setembro/2010" TargetMode="External" /><Relationship Id="rId1413" Type="http://schemas.openxmlformats.org/officeDocument/2006/relationships/hyperlink" Target="data:Setembro/2010" TargetMode="External" /><Relationship Id="rId1414" Type="http://schemas.openxmlformats.org/officeDocument/2006/relationships/drawing" Target="../drawings/drawing1.xml" /><Relationship Id="rId14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drawing" Target="../drawings/drawing3.xml" /><Relationship Id="rId130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45"/>
  <sheetViews>
    <sheetView tabSelected="1" view="pageBreakPreview" zoomScaleSheetLayoutView="100" zoomScalePageLayoutView="0" workbookViewId="0" topLeftCell="A1">
      <pane ySplit="7" topLeftCell="A8" activePane="bottomLeft" state="frozen"/>
      <selection pane="topLeft" activeCell="A1" sqref="A1"/>
      <selection pane="bottomLeft" activeCell="I97" sqref="I97"/>
    </sheetView>
  </sheetViews>
  <sheetFormatPr defaultColWidth="9.140625" defaultRowHeight="12.75"/>
  <cols>
    <col min="1" max="1" width="12.57421875" style="0" customWidth="1"/>
    <col min="2" max="2" width="7.00390625" style="0" customWidth="1"/>
    <col min="3" max="3" width="45.8515625" style="0" customWidth="1"/>
    <col min="4" max="4" width="5.421875" style="0" customWidth="1"/>
    <col min="5" max="5" width="8.8515625" style="0" customWidth="1"/>
    <col min="6" max="6" width="8.140625" style="0" bestFit="1" customWidth="1"/>
    <col min="7" max="7" width="7.28125" style="0" customWidth="1"/>
    <col min="8" max="8" width="9.28125" style="0" customWidth="1"/>
    <col min="9" max="9" width="12.140625" style="0" customWidth="1"/>
    <col min="11" max="11" width="10.140625" style="0" bestFit="1" customWidth="1"/>
  </cols>
  <sheetData>
    <row r="1" spans="1:9" ht="12.75">
      <c r="A1" s="12" t="s">
        <v>0</v>
      </c>
      <c r="B1" s="13"/>
      <c r="C1" s="14"/>
      <c r="D1" s="14"/>
      <c r="E1" s="14"/>
      <c r="F1" s="14"/>
      <c r="G1" s="14"/>
      <c r="H1" s="14"/>
      <c r="I1" s="15"/>
    </row>
    <row r="2" spans="1:9" ht="12.75">
      <c r="A2" s="7" t="s">
        <v>53</v>
      </c>
      <c r="B2" s="2"/>
      <c r="C2" s="3"/>
      <c r="D2" s="3"/>
      <c r="E2" s="2" t="s">
        <v>446</v>
      </c>
      <c r="F2" s="3"/>
      <c r="G2" s="3"/>
      <c r="H2" s="3"/>
      <c r="I2" s="6"/>
    </row>
    <row r="3" spans="1:9" ht="17.25" customHeight="1">
      <c r="A3" s="243" t="s">
        <v>451</v>
      </c>
      <c r="B3" s="244"/>
      <c r="C3" s="244"/>
      <c r="D3" s="26"/>
      <c r="E3" s="245" t="s">
        <v>447</v>
      </c>
      <c r="F3" s="245"/>
      <c r="G3" s="49"/>
      <c r="H3" s="49"/>
      <c r="I3" s="28"/>
    </row>
    <row r="4" spans="1:9" ht="15" customHeight="1">
      <c r="A4" s="246" t="s">
        <v>130</v>
      </c>
      <c r="B4" s="247"/>
      <c r="C4" s="247"/>
      <c r="D4" s="3"/>
      <c r="E4" s="2" t="s">
        <v>19</v>
      </c>
      <c r="F4" s="3"/>
      <c r="G4" s="3"/>
      <c r="H4" s="3"/>
      <c r="I4" s="6"/>
    </row>
    <row r="5" spans="1:9" ht="15" customHeight="1">
      <c r="A5" s="246"/>
      <c r="B5" s="247"/>
      <c r="C5" s="247"/>
      <c r="D5" s="3"/>
      <c r="E5" s="3"/>
      <c r="F5" s="3"/>
      <c r="G5" s="3"/>
      <c r="H5" s="3"/>
      <c r="I5" s="6"/>
    </row>
    <row r="6" spans="1:9" ht="16.5" thickBot="1">
      <c r="A6" s="8"/>
      <c r="B6" s="9"/>
      <c r="C6" s="21" t="s">
        <v>1</v>
      </c>
      <c r="D6" s="9"/>
      <c r="E6" s="10" t="s">
        <v>424</v>
      </c>
      <c r="F6" s="9"/>
      <c r="G6" s="9"/>
      <c r="H6" s="9"/>
      <c r="I6" s="11"/>
    </row>
    <row r="7" spans="1:9" ht="34.5" customHeight="1" thickTop="1">
      <c r="A7" s="29" t="s">
        <v>13</v>
      </c>
      <c r="B7" s="29" t="s">
        <v>2</v>
      </c>
      <c r="C7" s="29" t="s">
        <v>3</v>
      </c>
      <c r="D7" s="29" t="s">
        <v>14</v>
      </c>
      <c r="E7" s="29" t="s">
        <v>15</v>
      </c>
      <c r="F7" s="29" t="s">
        <v>28</v>
      </c>
      <c r="G7" s="29" t="s">
        <v>74</v>
      </c>
      <c r="H7" s="29" t="s">
        <v>27</v>
      </c>
      <c r="I7" s="29" t="s">
        <v>4</v>
      </c>
    </row>
    <row r="8" spans="1:9" ht="21" customHeight="1">
      <c r="A8" s="96"/>
      <c r="B8" s="143" t="s">
        <v>8</v>
      </c>
      <c r="C8" s="101" t="s">
        <v>60</v>
      </c>
      <c r="D8" s="97"/>
      <c r="E8" s="98"/>
      <c r="F8" s="97"/>
      <c r="G8" s="99"/>
      <c r="H8" s="99"/>
      <c r="I8" s="39">
        <f>ROUND(SUM(I9:I9),2)</f>
        <v>746.07</v>
      </c>
    </row>
    <row r="9" spans="1:9" ht="52.5" customHeight="1">
      <c r="A9" s="104" t="s">
        <v>87</v>
      </c>
      <c r="B9" s="103" t="s">
        <v>17</v>
      </c>
      <c r="C9" s="106" t="s">
        <v>88</v>
      </c>
      <c r="D9" s="103" t="s">
        <v>16</v>
      </c>
      <c r="E9" s="117">
        <f>'MEM CALC  '!N9</f>
        <v>3</v>
      </c>
      <c r="F9" s="103">
        <v>193.05</v>
      </c>
      <c r="G9" s="102">
        <v>0.2882</v>
      </c>
      <c r="H9" s="48">
        <f>ROUND(F9*(1+G9),2)</f>
        <v>248.69</v>
      </c>
      <c r="I9" s="48">
        <f>ROUND(SUM(E9*H9),2)</f>
        <v>746.07</v>
      </c>
    </row>
    <row r="10" spans="1:9" ht="17.25" customHeight="1">
      <c r="A10" s="104"/>
      <c r="B10" s="103"/>
      <c r="C10" s="105"/>
      <c r="D10" s="103"/>
      <c r="E10" s="105"/>
      <c r="F10" s="103"/>
      <c r="G10" s="102"/>
      <c r="H10" s="48"/>
      <c r="I10" s="48"/>
    </row>
    <row r="11" spans="1:9" ht="15.75" customHeight="1">
      <c r="A11" s="104"/>
      <c r="B11" s="109" t="s">
        <v>61</v>
      </c>
      <c r="C11" s="107" t="s">
        <v>59</v>
      </c>
      <c r="D11" s="103"/>
      <c r="E11" s="105"/>
      <c r="F11" s="103"/>
      <c r="G11" s="102"/>
      <c r="H11" s="48"/>
      <c r="I11" s="39">
        <f>ROUND(SUM(I12:I20),2)</f>
        <v>9236.23</v>
      </c>
    </row>
    <row r="12" spans="1:9" ht="29.25" customHeight="1">
      <c r="A12" s="104" t="s">
        <v>99</v>
      </c>
      <c r="B12" s="103" t="s">
        <v>62</v>
      </c>
      <c r="C12" s="106" t="s">
        <v>100</v>
      </c>
      <c r="D12" s="103" t="s">
        <v>16</v>
      </c>
      <c r="E12" s="117">
        <f>'MEM CALC  '!N12</f>
        <v>148.3</v>
      </c>
      <c r="F12" s="144">
        <v>14.77</v>
      </c>
      <c r="G12" s="102">
        <v>0.2882</v>
      </c>
      <c r="H12" s="48">
        <f aca="true" t="shared" si="0" ref="H12:H86">ROUND(F12*(1+G12),2)</f>
        <v>19.03</v>
      </c>
      <c r="I12" s="48">
        <f aca="true" t="shared" si="1" ref="I12:I86">ROUND(SUM(E12*H12),2)</f>
        <v>2822.15</v>
      </c>
    </row>
    <row r="13" spans="1:9" ht="41.25" customHeight="1">
      <c r="A13" s="104" t="s">
        <v>136</v>
      </c>
      <c r="B13" s="103" t="s">
        <v>124</v>
      </c>
      <c r="C13" s="106" t="s">
        <v>137</v>
      </c>
      <c r="D13" s="103" t="s">
        <v>16</v>
      </c>
      <c r="E13" s="117">
        <f>'MEM CALC  '!N17</f>
        <v>176</v>
      </c>
      <c r="F13" s="144">
        <v>5.16</v>
      </c>
      <c r="G13" s="102">
        <v>0.2882</v>
      </c>
      <c r="H13" s="48">
        <f t="shared" si="0"/>
        <v>6.65</v>
      </c>
      <c r="I13" s="48">
        <f t="shared" si="1"/>
        <v>1170.4</v>
      </c>
    </row>
    <row r="14" spans="1:9" ht="30" customHeight="1">
      <c r="A14" s="104" t="s">
        <v>138</v>
      </c>
      <c r="B14" s="103" t="s">
        <v>125</v>
      </c>
      <c r="C14" s="106" t="s">
        <v>139</v>
      </c>
      <c r="D14" s="103" t="s">
        <v>89</v>
      </c>
      <c r="E14" s="117">
        <f>'MEM CALC  '!N20</f>
        <v>1</v>
      </c>
      <c r="F14" s="103">
        <v>116.25</v>
      </c>
      <c r="G14" s="102">
        <v>0.2882</v>
      </c>
      <c r="H14" s="48">
        <f t="shared" si="0"/>
        <v>149.75</v>
      </c>
      <c r="I14" s="48">
        <f t="shared" si="1"/>
        <v>149.75</v>
      </c>
    </row>
    <row r="15" spans="1:9" ht="27.75" customHeight="1">
      <c r="A15" s="104" t="s">
        <v>140</v>
      </c>
      <c r="B15" s="103" t="s">
        <v>142</v>
      </c>
      <c r="C15" s="106" t="s">
        <v>141</v>
      </c>
      <c r="D15" s="103" t="s">
        <v>89</v>
      </c>
      <c r="E15" s="117">
        <f>'MEM CALC  '!N22</f>
        <v>2</v>
      </c>
      <c r="F15" s="103">
        <v>20.89</v>
      </c>
      <c r="G15" s="102">
        <v>0.2882</v>
      </c>
      <c r="H15" s="48">
        <f t="shared" si="0"/>
        <v>26.91</v>
      </c>
      <c r="I15" s="48">
        <f t="shared" si="1"/>
        <v>53.82</v>
      </c>
    </row>
    <row r="16" spans="1:9" ht="39" customHeight="1">
      <c r="A16" s="104" t="s">
        <v>144</v>
      </c>
      <c r="B16" s="103" t="s">
        <v>147</v>
      </c>
      <c r="C16" s="106" t="s">
        <v>145</v>
      </c>
      <c r="D16" s="103" t="s">
        <v>16</v>
      </c>
      <c r="E16" s="117">
        <f>'MEM CALC  '!N24</f>
        <v>3.75</v>
      </c>
      <c r="F16" s="103">
        <v>201.72</v>
      </c>
      <c r="G16" s="102">
        <v>0.2882</v>
      </c>
      <c r="H16" s="48">
        <f t="shared" si="0"/>
        <v>259.86</v>
      </c>
      <c r="I16" s="48">
        <f t="shared" si="1"/>
        <v>974.48</v>
      </c>
    </row>
    <row r="17" spans="1:9" ht="51.75" customHeight="1">
      <c r="A17" s="104" t="s">
        <v>151</v>
      </c>
      <c r="B17" s="103" t="s">
        <v>152</v>
      </c>
      <c r="C17" s="106" t="s">
        <v>153</v>
      </c>
      <c r="D17" s="103" t="s">
        <v>16</v>
      </c>
      <c r="E17" s="117">
        <f>'MEM CALC  '!N29</f>
        <v>47.99</v>
      </c>
      <c r="F17" s="103">
        <v>12.83</v>
      </c>
      <c r="G17" s="102">
        <v>0.2882</v>
      </c>
      <c r="H17" s="48">
        <f t="shared" si="0"/>
        <v>16.53</v>
      </c>
      <c r="I17" s="48">
        <f t="shared" si="1"/>
        <v>793.27</v>
      </c>
    </row>
    <row r="18" spans="1:9" ht="39.75" customHeight="1">
      <c r="A18" s="104" t="s">
        <v>154</v>
      </c>
      <c r="B18" s="103" t="s">
        <v>156</v>
      </c>
      <c r="C18" s="106" t="s">
        <v>155</v>
      </c>
      <c r="D18" s="103" t="s">
        <v>146</v>
      </c>
      <c r="E18" s="117">
        <f>'MEM CALC  '!N31</f>
        <v>5.79</v>
      </c>
      <c r="F18" s="103">
        <v>75.64</v>
      </c>
      <c r="G18" s="102">
        <v>0.2882</v>
      </c>
      <c r="H18" s="48">
        <f t="shared" si="0"/>
        <v>97.44</v>
      </c>
      <c r="I18" s="48">
        <f t="shared" si="1"/>
        <v>564.18</v>
      </c>
    </row>
    <row r="19" spans="1:9" ht="39.75" customHeight="1">
      <c r="A19" s="104" t="s">
        <v>159</v>
      </c>
      <c r="B19" s="103" t="s">
        <v>158</v>
      </c>
      <c r="C19" s="106" t="s">
        <v>160</v>
      </c>
      <c r="D19" s="103" t="s">
        <v>146</v>
      </c>
      <c r="E19" s="117">
        <f>'MEM CALC  '!N34</f>
        <v>42.6</v>
      </c>
      <c r="F19" s="144">
        <v>48</v>
      </c>
      <c r="G19" s="102">
        <v>0.2882</v>
      </c>
      <c r="H19" s="48">
        <f t="shared" si="0"/>
        <v>61.83</v>
      </c>
      <c r="I19" s="48">
        <f t="shared" si="1"/>
        <v>2633.96</v>
      </c>
    </row>
    <row r="20" spans="1:9" ht="38.25" customHeight="1">
      <c r="A20" s="104" t="s">
        <v>164</v>
      </c>
      <c r="B20" s="103" t="s">
        <v>162</v>
      </c>
      <c r="C20" s="106" t="s">
        <v>163</v>
      </c>
      <c r="D20" s="103" t="s">
        <v>58</v>
      </c>
      <c r="E20" s="117">
        <v>6</v>
      </c>
      <c r="F20" s="144">
        <v>9.6</v>
      </c>
      <c r="G20" s="102">
        <v>0.2882</v>
      </c>
      <c r="H20" s="48">
        <f t="shared" si="0"/>
        <v>12.37</v>
      </c>
      <c r="I20" s="48">
        <f t="shared" si="1"/>
        <v>74.22</v>
      </c>
    </row>
    <row r="21" spans="1:9" ht="15.75" customHeight="1">
      <c r="A21" s="104"/>
      <c r="B21" s="103"/>
      <c r="C21" s="106"/>
      <c r="D21" s="103"/>
      <c r="E21" s="117"/>
      <c r="F21" s="103"/>
      <c r="G21" s="102"/>
      <c r="H21" s="48"/>
      <c r="I21" s="48"/>
    </row>
    <row r="22" spans="1:9" ht="15.75" customHeight="1">
      <c r="A22" s="104"/>
      <c r="B22" s="109" t="s">
        <v>64</v>
      </c>
      <c r="C22" s="107" t="s">
        <v>165</v>
      </c>
      <c r="D22" s="103"/>
      <c r="E22" s="117"/>
      <c r="F22" s="103"/>
      <c r="G22" s="102"/>
      <c r="H22" s="48"/>
      <c r="I22" s="39">
        <f>ROUND(SUM(I23:I41),2)</f>
        <v>118505.86</v>
      </c>
    </row>
    <row r="23" spans="1:9" ht="52.5" customHeight="1">
      <c r="A23" s="27" t="s">
        <v>166</v>
      </c>
      <c r="B23" s="31" t="s">
        <v>65</v>
      </c>
      <c r="C23" s="32" t="s">
        <v>167</v>
      </c>
      <c r="D23" s="37" t="s">
        <v>168</v>
      </c>
      <c r="E23" s="117">
        <f>'MEM CALC  '!N39</f>
        <v>199.44</v>
      </c>
      <c r="F23" s="103">
        <v>19.99</v>
      </c>
      <c r="G23" s="102">
        <v>0.2882</v>
      </c>
      <c r="H23" s="48">
        <f t="shared" si="0"/>
        <v>25.75</v>
      </c>
      <c r="I23" s="48">
        <f t="shared" si="1"/>
        <v>5135.58</v>
      </c>
    </row>
    <row r="24" spans="1:9" ht="88.5" customHeight="1">
      <c r="A24" s="27" t="s">
        <v>170</v>
      </c>
      <c r="B24" s="31" t="s">
        <v>66</v>
      </c>
      <c r="C24" s="32" t="s">
        <v>171</v>
      </c>
      <c r="D24" s="37" t="s">
        <v>146</v>
      </c>
      <c r="E24" s="117">
        <f>'MEM CALC  '!N41</f>
        <v>0.93</v>
      </c>
      <c r="F24" s="103">
        <v>2614.24</v>
      </c>
      <c r="G24" s="102">
        <v>0.2882</v>
      </c>
      <c r="H24" s="48">
        <f t="shared" si="0"/>
        <v>3367.66</v>
      </c>
      <c r="I24" s="48">
        <f t="shared" si="1"/>
        <v>3131.92</v>
      </c>
    </row>
    <row r="25" spans="1:9" ht="42.75" customHeight="1">
      <c r="A25" s="104" t="s">
        <v>177</v>
      </c>
      <c r="B25" s="31" t="s">
        <v>67</v>
      </c>
      <c r="C25" s="106" t="s">
        <v>178</v>
      </c>
      <c r="D25" s="103" t="s">
        <v>58</v>
      </c>
      <c r="E25" s="117">
        <f>'MEM CALC  '!N44</f>
        <v>55</v>
      </c>
      <c r="F25" s="144">
        <v>116.4</v>
      </c>
      <c r="G25" s="102">
        <v>0.2882</v>
      </c>
      <c r="H25" s="48">
        <f t="shared" si="0"/>
        <v>149.95</v>
      </c>
      <c r="I25" s="48">
        <f t="shared" si="1"/>
        <v>8247.25</v>
      </c>
    </row>
    <row r="26" spans="1:9" ht="38.25" customHeight="1">
      <c r="A26" s="27" t="s">
        <v>175</v>
      </c>
      <c r="B26" s="31" t="s">
        <v>68</v>
      </c>
      <c r="C26" s="32" t="s">
        <v>176</v>
      </c>
      <c r="D26" s="37" t="s">
        <v>58</v>
      </c>
      <c r="E26" s="117">
        <f>'MEM CALC  '!N46</f>
        <v>84</v>
      </c>
      <c r="F26" s="103">
        <v>38.35</v>
      </c>
      <c r="G26" s="102">
        <v>0.2882</v>
      </c>
      <c r="H26" s="48">
        <f t="shared" si="0"/>
        <v>49.4</v>
      </c>
      <c r="I26" s="48">
        <f t="shared" si="1"/>
        <v>4149.6</v>
      </c>
    </row>
    <row r="27" spans="1:9" ht="51.75" customHeight="1">
      <c r="A27" s="104" t="s">
        <v>179</v>
      </c>
      <c r="B27" s="31" t="s">
        <v>76</v>
      </c>
      <c r="C27" s="106" t="s">
        <v>180</v>
      </c>
      <c r="D27" s="103" t="s">
        <v>16</v>
      </c>
      <c r="E27" s="117">
        <f>'MEM CALC  '!N48</f>
        <v>18.72</v>
      </c>
      <c r="F27" s="103">
        <v>176.62</v>
      </c>
      <c r="G27" s="102">
        <v>0.2882</v>
      </c>
      <c r="H27" s="48">
        <f t="shared" si="0"/>
        <v>227.52</v>
      </c>
      <c r="I27" s="48">
        <f t="shared" si="1"/>
        <v>4259.17</v>
      </c>
    </row>
    <row r="28" spans="1:9" ht="37.5" customHeight="1">
      <c r="A28" s="104" t="s">
        <v>181</v>
      </c>
      <c r="B28" s="31" t="s">
        <v>69</v>
      </c>
      <c r="C28" s="106" t="s">
        <v>183</v>
      </c>
      <c r="D28" s="103" t="s">
        <v>182</v>
      </c>
      <c r="E28" s="117">
        <f>'MEM CALC  '!N50</f>
        <v>1</v>
      </c>
      <c r="F28" s="144">
        <v>2987</v>
      </c>
      <c r="G28" s="102">
        <v>0.2882</v>
      </c>
      <c r="H28" s="48">
        <f t="shared" si="0"/>
        <v>3847.85</v>
      </c>
      <c r="I28" s="48">
        <f t="shared" si="1"/>
        <v>3847.85</v>
      </c>
    </row>
    <row r="29" spans="1:9" ht="111" customHeight="1">
      <c r="A29" s="104" t="s">
        <v>184</v>
      </c>
      <c r="B29" s="31" t="s">
        <v>90</v>
      </c>
      <c r="C29" s="106" t="s">
        <v>185</v>
      </c>
      <c r="D29" s="103" t="s">
        <v>16</v>
      </c>
      <c r="E29" s="117">
        <f>'MEM CALC  '!N52</f>
        <v>79.2</v>
      </c>
      <c r="F29" s="144">
        <v>295.21</v>
      </c>
      <c r="G29" s="102">
        <v>0.2882</v>
      </c>
      <c r="H29" s="48">
        <f t="shared" si="0"/>
        <v>380.29</v>
      </c>
      <c r="I29" s="48">
        <f t="shared" si="1"/>
        <v>30118.97</v>
      </c>
    </row>
    <row r="30" spans="1:9" ht="30" customHeight="1">
      <c r="A30" s="156" t="s">
        <v>448</v>
      </c>
      <c r="B30" s="164" t="s">
        <v>91</v>
      </c>
      <c r="C30" s="158" t="s">
        <v>449</v>
      </c>
      <c r="D30" s="157" t="s">
        <v>16</v>
      </c>
      <c r="E30" s="159">
        <f>'MEM CALC  '!N54</f>
        <v>472.4</v>
      </c>
      <c r="F30" s="190">
        <v>33.77</v>
      </c>
      <c r="G30" s="160">
        <v>0.2882</v>
      </c>
      <c r="H30" s="161">
        <f t="shared" si="0"/>
        <v>43.5</v>
      </c>
      <c r="I30" s="161">
        <f t="shared" si="1"/>
        <v>20549.4</v>
      </c>
    </row>
    <row r="31" spans="1:9" ht="63" customHeight="1">
      <c r="A31" s="104" t="s">
        <v>440</v>
      </c>
      <c r="B31" s="31" t="s">
        <v>92</v>
      </c>
      <c r="C31" s="106" t="s">
        <v>442</v>
      </c>
      <c r="D31" s="103" t="s">
        <v>58</v>
      </c>
      <c r="E31" s="117">
        <f>'MEM CALC  '!N58</f>
        <v>36</v>
      </c>
      <c r="F31" s="144">
        <v>133.69</v>
      </c>
      <c r="G31" s="102">
        <v>0.2882</v>
      </c>
      <c r="H31" s="48">
        <f t="shared" si="0"/>
        <v>172.22</v>
      </c>
      <c r="I31" s="48">
        <f t="shared" si="1"/>
        <v>6199.92</v>
      </c>
    </row>
    <row r="32" spans="1:9" ht="61.5" customHeight="1">
      <c r="A32" s="104" t="s">
        <v>106</v>
      </c>
      <c r="B32" s="31" t="s">
        <v>93</v>
      </c>
      <c r="C32" s="106" t="s">
        <v>107</v>
      </c>
      <c r="D32" s="103" t="s">
        <v>16</v>
      </c>
      <c r="E32" s="117">
        <f>'MEM CALC  '!N60</f>
        <v>16.05</v>
      </c>
      <c r="F32" s="144">
        <v>54.71</v>
      </c>
      <c r="G32" s="102">
        <v>0.2882</v>
      </c>
      <c r="H32" s="48">
        <f t="shared" si="0"/>
        <v>70.48</v>
      </c>
      <c r="I32" s="48">
        <f t="shared" si="1"/>
        <v>1131.2</v>
      </c>
    </row>
    <row r="33" spans="1:9" ht="50.25" customHeight="1">
      <c r="A33" s="104" t="s">
        <v>109</v>
      </c>
      <c r="B33" s="31" t="s">
        <v>94</v>
      </c>
      <c r="C33" s="106" t="s">
        <v>191</v>
      </c>
      <c r="D33" s="103" t="s">
        <v>16</v>
      </c>
      <c r="E33" s="117">
        <f>'MEM CALC  '!N63</f>
        <v>520.08</v>
      </c>
      <c r="F33" s="144">
        <v>12.74</v>
      </c>
      <c r="G33" s="102">
        <v>0.2882</v>
      </c>
      <c r="H33" s="48">
        <f t="shared" si="0"/>
        <v>16.41</v>
      </c>
      <c r="I33" s="48">
        <f t="shared" si="1"/>
        <v>8534.51</v>
      </c>
    </row>
    <row r="34" spans="1:9" ht="76.5" customHeight="1">
      <c r="A34" s="177" t="s">
        <v>200</v>
      </c>
      <c r="B34" s="31" t="s">
        <v>95</v>
      </c>
      <c r="C34" s="178" t="s">
        <v>203</v>
      </c>
      <c r="D34" s="179" t="s">
        <v>16</v>
      </c>
      <c r="E34" s="117">
        <f>'MEM CALC  '!N65</f>
        <v>10</v>
      </c>
      <c r="F34" s="144">
        <v>732.22</v>
      </c>
      <c r="G34" s="102">
        <v>0.2882</v>
      </c>
      <c r="H34" s="48">
        <f t="shared" si="0"/>
        <v>943.25</v>
      </c>
      <c r="I34" s="48">
        <f t="shared" si="1"/>
        <v>9432.5</v>
      </c>
    </row>
    <row r="35" spans="1:9" ht="78" customHeight="1">
      <c r="A35" s="27" t="s">
        <v>84</v>
      </c>
      <c r="B35" s="31" t="s">
        <v>126</v>
      </c>
      <c r="C35" s="32" t="s">
        <v>202</v>
      </c>
      <c r="D35" s="37" t="s">
        <v>16</v>
      </c>
      <c r="E35" s="117">
        <f>'MEM CALC  '!N68</f>
        <v>578.15</v>
      </c>
      <c r="F35" s="144">
        <v>18.08</v>
      </c>
      <c r="G35" s="102">
        <v>0.2882</v>
      </c>
      <c r="H35" s="48">
        <f t="shared" si="0"/>
        <v>23.29</v>
      </c>
      <c r="I35" s="48">
        <f t="shared" si="1"/>
        <v>13465.11</v>
      </c>
    </row>
    <row r="36" spans="1:9" ht="64.5" customHeight="1">
      <c r="A36" s="27" t="s">
        <v>110</v>
      </c>
      <c r="B36" s="31" t="s">
        <v>127</v>
      </c>
      <c r="C36" s="32" t="s">
        <v>192</v>
      </c>
      <c r="D36" s="37" t="s">
        <v>111</v>
      </c>
      <c r="E36" s="117">
        <f>'MEM CALC  '!N78</f>
        <v>5</v>
      </c>
      <c r="F36" s="144">
        <v>20</v>
      </c>
      <c r="G36" s="102">
        <v>0.2882</v>
      </c>
      <c r="H36" s="48">
        <f t="shared" si="0"/>
        <v>25.76</v>
      </c>
      <c r="I36" s="48">
        <f t="shared" si="1"/>
        <v>128.8</v>
      </c>
    </row>
    <row r="37" spans="1:9" ht="39.75" customHeight="1">
      <c r="A37" s="27" t="s">
        <v>116</v>
      </c>
      <c r="B37" s="31" t="s">
        <v>128</v>
      </c>
      <c r="C37" s="32" t="s">
        <v>117</v>
      </c>
      <c r="D37" s="37" t="s">
        <v>58</v>
      </c>
      <c r="E37" s="117">
        <f>'MEM CALC  '!N80</f>
        <v>4</v>
      </c>
      <c r="F37" s="144">
        <v>5.9</v>
      </c>
      <c r="G37" s="102">
        <v>0.2882</v>
      </c>
      <c r="H37" s="48">
        <f t="shared" si="0"/>
        <v>7.6</v>
      </c>
      <c r="I37" s="48">
        <f t="shared" si="1"/>
        <v>30.4</v>
      </c>
    </row>
    <row r="38" spans="1:9" ht="62.25" customHeight="1">
      <c r="A38" s="27" t="s">
        <v>193</v>
      </c>
      <c r="B38" s="31" t="s">
        <v>129</v>
      </c>
      <c r="C38" s="32" t="s">
        <v>194</v>
      </c>
      <c r="D38" s="37" t="s">
        <v>16</v>
      </c>
      <c r="E38" s="117">
        <f>'MEM CALC  '!N82</f>
        <v>3.6</v>
      </c>
      <c r="F38" s="144">
        <v>6.48</v>
      </c>
      <c r="G38" s="102">
        <v>0.2882</v>
      </c>
      <c r="H38" s="48">
        <f t="shared" si="0"/>
        <v>8.35</v>
      </c>
      <c r="I38" s="48">
        <f t="shared" si="1"/>
        <v>30.06</v>
      </c>
    </row>
    <row r="39" spans="1:9" ht="27" customHeight="1">
      <c r="A39" s="27" t="s">
        <v>195</v>
      </c>
      <c r="B39" s="31" t="s">
        <v>199</v>
      </c>
      <c r="C39" s="32" t="s">
        <v>196</v>
      </c>
      <c r="D39" s="37" t="s">
        <v>118</v>
      </c>
      <c r="E39" s="117">
        <f>'MEM CALC  '!N84</f>
        <v>2</v>
      </c>
      <c r="F39" s="144">
        <v>20</v>
      </c>
      <c r="G39" s="102">
        <v>0.2882</v>
      </c>
      <c r="H39" s="48">
        <f t="shared" si="0"/>
        <v>25.76</v>
      </c>
      <c r="I39" s="48">
        <f t="shared" si="1"/>
        <v>51.52</v>
      </c>
    </row>
    <row r="40" spans="1:9" ht="52.5" customHeight="1">
      <c r="A40" s="27" t="s">
        <v>121</v>
      </c>
      <c r="B40" s="31" t="s">
        <v>201</v>
      </c>
      <c r="C40" s="32" t="s">
        <v>122</v>
      </c>
      <c r="D40" s="37" t="s">
        <v>123</v>
      </c>
      <c r="E40" s="117">
        <f>'MEM CALC  '!N86</f>
        <v>225</v>
      </c>
      <c r="F40" s="144">
        <v>0.16</v>
      </c>
      <c r="G40" s="102">
        <v>0.2882</v>
      </c>
      <c r="H40" s="48">
        <f t="shared" si="0"/>
        <v>0.21</v>
      </c>
      <c r="I40" s="48">
        <f t="shared" si="1"/>
        <v>47.25</v>
      </c>
    </row>
    <row r="41" spans="1:9" ht="51" customHeight="1">
      <c r="A41" s="27" t="s">
        <v>197</v>
      </c>
      <c r="B41" s="31" t="s">
        <v>441</v>
      </c>
      <c r="C41" s="32" t="s">
        <v>198</v>
      </c>
      <c r="D41" s="37" t="s">
        <v>16</v>
      </c>
      <c r="E41" s="117">
        <f>'MEM CALC  '!N88</f>
        <v>15</v>
      </c>
      <c r="F41" s="144">
        <v>0.77</v>
      </c>
      <c r="G41" s="102">
        <v>0.2882</v>
      </c>
      <c r="H41" s="48">
        <f t="shared" si="0"/>
        <v>0.99</v>
      </c>
      <c r="I41" s="48">
        <f t="shared" si="1"/>
        <v>14.85</v>
      </c>
    </row>
    <row r="42" spans="1:9" ht="15.75" customHeight="1">
      <c r="A42" s="104"/>
      <c r="B42" s="103"/>
      <c r="C42" s="106"/>
      <c r="D42" s="103"/>
      <c r="E42" s="117"/>
      <c r="F42" s="144"/>
      <c r="G42" s="102"/>
      <c r="H42" s="48"/>
      <c r="I42" s="48"/>
    </row>
    <row r="43" spans="1:9" ht="15.75" customHeight="1">
      <c r="A43" s="104"/>
      <c r="B43" s="109" t="s">
        <v>77</v>
      </c>
      <c r="C43" s="107" t="s">
        <v>207</v>
      </c>
      <c r="D43" s="103"/>
      <c r="E43" s="117"/>
      <c r="F43" s="144"/>
      <c r="G43" s="102"/>
      <c r="H43" s="48"/>
      <c r="I43" s="39">
        <f>ROUND(SUM(I44:I79),2)</f>
        <v>72751.94</v>
      </c>
    </row>
    <row r="44" spans="1:9" ht="48.75" customHeight="1">
      <c r="A44" s="104" t="s">
        <v>208</v>
      </c>
      <c r="B44" s="103" t="s">
        <v>78</v>
      </c>
      <c r="C44" s="106" t="s">
        <v>209</v>
      </c>
      <c r="D44" s="103" t="s">
        <v>146</v>
      </c>
      <c r="E44" s="117">
        <f>'MEM CALC  '!N92</f>
        <v>3.16</v>
      </c>
      <c r="F44" s="144">
        <v>50.21</v>
      </c>
      <c r="G44" s="102">
        <v>0.2882</v>
      </c>
      <c r="H44" s="48">
        <f t="shared" si="0"/>
        <v>64.68</v>
      </c>
      <c r="I44" s="48">
        <f t="shared" si="1"/>
        <v>204.39</v>
      </c>
    </row>
    <row r="45" spans="1:9" ht="86.25" customHeight="1">
      <c r="A45" s="27" t="s">
        <v>170</v>
      </c>
      <c r="B45" s="31" t="s">
        <v>79</v>
      </c>
      <c r="C45" s="32" t="s">
        <v>213</v>
      </c>
      <c r="D45" s="37" t="s">
        <v>146</v>
      </c>
      <c r="E45" s="117">
        <f>'MEM CALC  '!N95</f>
        <v>1.18</v>
      </c>
      <c r="F45" s="103">
        <v>2614.24</v>
      </c>
      <c r="G45" s="102">
        <v>0.2882</v>
      </c>
      <c r="H45" s="48">
        <f>ROUND(F45*(1+G45),2)</f>
        <v>3367.66</v>
      </c>
      <c r="I45" s="48">
        <f>ROUND(SUM(E45*H45),2)</f>
        <v>3973.84</v>
      </c>
    </row>
    <row r="46" spans="1:9" ht="76.5" customHeight="1">
      <c r="A46" s="104" t="s">
        <v>216</v>
      </c>
      <c r="B46" s="31" t="s">
        <v>80</v>
      </c>
      <c r="C46" s="106" t="s">
        <v>217</v>
      </c>
      <c r="D46" s="103" t="s">
        <v>16</v>
      </c>
      <c r="E46" s="117">
        <f>'MEM CALC  '!N101</f>
        <v>8.23</v>
      </c>
      <c r="F46" s="144">
        <v>123.53</v>
      </c>
      <c r="G46" s="102">
        <v>0.2882</v>
      </c>
      <c r="H46" s="48">
        <f t="shared" si="0"/>
        <v>159.13</v>
      </c>
      <c r="I46" s="48">
        <f t="shared" si="1"/>
        <v>1309.64</v>
      </c>
    </row>
    <row r="47" spans="1:9" ht="42.75" customHeight="1">
      <c r="A47" s="156" t="s">
        <v>234</v>
      </c>
      <c r="B47" s="164" t="s">
        <v>81</v>
      </c>
      <c r="C47" s="158" t="s">
        <v>235</v>
      </c>
      <c r="D47" s="157" t="s">
        <v>146</v>
      </c>
      <c r="E47" s="159">
        <f>'MEM CALC  '!N103</f>
        <v>0.06</v>
      </c>
      <c r="F47" s="241">
        <v>2089.74</v>
      </c>
      <c r="G47" s="242">
        <v>0.2882</v>
      </c>
      <c r="H47" s="161">
        <f t="shared" si="0"/>
        <v>2692</v>
      </c>
      <c r="I47" s="161">
        <f t="shared" si="1"/>
        <v>161.52</v>
      </c>
    </row>
    <row r="48" spans="1:9" ht="64.5" customHeight="1">
      <c r="A48" s="104" t="s">
        <v>218</v>
      </c>
      <c r="B48" s="31" t="s">
        <v>82</v>
      </c>
      <c r="C48" s="106" t="s">
        <v>219</v>
      </c>
      <c r="D48" s="103" t="s">
        <v>16</v>
      </c>
      <c r="E48" s="117">
        <f>'MEM CALC  '!N106</f>
        <v>19.67</v>
      </c>
      <c r="F48" s="185">
        <v>54.93</v>
      </c>
      <c r="G48" s="186">
        <v>0.2882</v>
      </c>
      <c r="H48" s="48">
        <f t="shared" si="0"/>
        <v>70.76</v>
      </c>
      <c r="I48" s="48">
        <f t="shared" si="1"/>
        <v>1391.85</v>
      </c>
    </row>
    <row r="49" spans="1:9" ht="42" customHeight="1">
      <c r="A49" s="104" t="s">
        <v>224</v>
      </c>
      <c r="B49" s="31" t="s">
        <v>108</v>
      </c>
      <c r="C49" s="106" t="s">
        <v>225</v>
      </c>
      <c r="D49" s="103" t="s">
        <v>16</v>
      </c>
      <c r="E49" s="117">
        <f>'MEM CALC  '!N110</f>
        <v>47.82</v>
      </c>
      <c r="F49" s="144">
        <v>26</v>
      </c>
      <c r="G49" s="102">
        <v>0.2882</v>
      </c>
      <c r="H49" s="48">
        <f t="shared" si="0"/>
        <v>33.49</v>
      </c>
      <c r="I49" s="48">
        <f t="shared" si="1"/>
        <v>1601.49</v>
      </c>
    </row>
    <row r="50" spans="1:9" ht="76.5" customHeight="1">
      <c r="A50" s="104" t="s">
        <v>228</v>
      </c>
      <c r="B50" s="31" t="s">
        <v>112</v>
      </c>
      <c r="C50" s="106" t="s">
        <v>238</v>
      </c>
      <c r="D50" s="103" t="s">
        <v>16</v>
      </c>
      <c r="E50" s="117">
        <f>'MEM CALC  '!N113</f>
        <v>23.04</v>
      </c>
      <c r="F50" s="144">
        <v>82.3</v>
      </c>
      <c r="G50" s="102">
        <v>0.2882</v>
      </c>
      <c r="H50" s="48">
        <f t="shared" si="0"/>
        <v>106.02</v>
      </c>
      <c r="I50" s="48">
        <f t="shared" si="1"/>
        <v>2442.7</v>
      </c>
    </row>
    <row r="51" spans="1:9" ht="100.5" customHeight="1">
      <c r="A51" s="104" t="s">
        <v>232</v>
      </c>
      <c r="B51" s="31" t="s">
        <v>113</v>
      </c>
      <c r="C51" s="106" t="s">
        <v>233</v>
      </c>
      <c r="D51" s="103" t="s">
        <v>16</v>
      </c>
      <c r="E51" s="117">
        <f>'MEM CALC  '!N117</f>
        <v>6.8</v>
      </c>
      <c r="F51" s="144">
        <v>83.55</v>
      </c>
      <c r="G51" s="102">
        <v>0.2882</v>
      </c>
      <c r="H51" s="48">
        <f t="shared" si="0"/>
        <v>107.63</v>
      </c>
      <c r="I51" s="48">
        <f t="shared" si="1"/>
        <v>731.88</v>
      </c>
    </row>
    <row r="52" spans="1:9" ht="111.75" customHeight="1">
      <c r="A52" s="104" t="s">
        <v>239</v>
      </c>
      <c r="B52" s="31" t="s">
        <v>114</v>
      </c>
      <c r="C52" s="106" t="s">
        <v>240</v>
      </c>
      <c r="D52" s="103" t="s">
        <v>89</v>
      </c>
      <c r="E52" s="117">
        <f>'MEM CALC  '!N119</f>
        <v>2</v>
      </c>
      <c r="F52" s="144">
        <v>290.85</v>
      </c>
      <c r="G52" s="102">
        <v>0.2882</v>
      </c>
      <c r="H52" s="48">
        <f t="shared" si="0"/>
        <v>374.67</v>
      </c>
      <c r="I52" s="48">
        <f t="shared" si="1"/>
        <v>749.34</v>
      </c>
    </row>
    <row r="53" spans="1:9" ht="63" customHeight="1">
      <c r="A53" s="104" t="s">
        <v>248</v>
      </c>
      <c r="B53" s="31" t="s">
        <v>115</v>
      </c>
      <c r="C53" s="106" t="s">
        <v>249</v>
      </c>
      <c r="D53" s="103" t="s">
        <v>89</v>
      </c>
      <c r="E53" s="117">
        <f>'MEM CALC  '!N121</f>
        <v>2</v>
      </c>
      <c r="F53" s="144">
        <v>581.13</v>
      </c>
      <c r="G53" s="102">
        <v>0.2882</v>
      </c>
      <c r="H53" s="48">
        <f t="shared" si="0"/>
        <v>748.61</v>
      </c>
      <c r="I53" s="48">
        <f t="shared" si="1"/>
        <v>1497.22</v>
      </c>
    </row>
    <row r="54" spans="1:9" ht="89.25" customHeight="1">
      <c r="A54" s="104" t="s">
        <v>295</v>
      </c>
      <c r="B54" s="31" t="s">
        <v>119</v>
      </c>
      <c r="C54" s="106" t="s">
        <v>296</v>
      </c>
      <c r="D54" s="103" t="s">
        <v>89</v>
      </c>
      <c r="E54" s="117">
        <f>'MEM CALC  '!N123</f>
        <v>2</v>
      </c>
      <c r="F54" s="144">
        <v>179.42</v>
      </c>
      <c r="G54" s="102">
        <v>0.2882</v>
      </c>
      <c r="H54" s="48">
        <f t="shared" si="0"/>
        <v>231.13</v>
      </c>
      <c r="I54" s="48">
        <f t="shared" si="1"/>
        <v>462.26</v>
      </c>
    </row>
    <row r="55" spans="1:9" ht="64.5" customHeight="1">
      <c r="A55" s="104" t="s">
        <v>243</v>
      </c>
      <c r="B55" s="31" t="s">
        <v>120</v>
      </c>
      <c r="C55" s="106" t="s">
        <v>244</v>
      </c>
      <c r="D55" s="103" t="s">
        <v>89</v>
      </c>
      <c r="E55" s="117">
        <f>'MEM CALC  '!N125</f>
        <v>2</v>
      </c>
      <c r="F55" s="144">
        <v>172.1</v>
      </c>
      <c r="G55" s="102">
        <v>0.2882</v>
      </c>
      <c r="H55" s="48">
        <f t="shared" si="0"/>
        <v>221.7</v>
      </c>
      <c r="I55" s="48">
        <f t="shared" si="1"/>
        <v>443.4</v>
      </c>
    </row>
    <row r="56" spans="1:9" ht="112.5" customHeight="1">
      <c r="A56" s="104" t="s">
        <v>246</v>
      </c>
      <c r="B56" s="31" t="s">
        <v>241</v>
      </c>
      <c r="C56" s="106" t="s">
        <v>247</v>
      </c>
      <c r="D56" s="103" t="s">
        <v>89</v>
      </c>
      <c r="E56" s="117">
        <f>'MEM CALC  '!N127</f>
        <v>2</v>
      </c>
      <c r="F56" s="144">
        <v>776.05</v>
      </c>
      <c r="G56" s="102">
        <v>0.2882</v>
      </c>
      <c r="H56" s="48">
        <f t="shared" si="0"/>
        <v>999.71</v>
      </c>
      <c r="I56" s="48">
        <f t="shared" si="1"/>
        <v>1999.42</v>
      </c>
    </row>
    <row r="57" spans="1:9" ht="79.5" customHeight="1">
      <c r="A57" s="104" t="s">
        <v>250</v>
      </c>
      <c r="B57" s="31" t="s">
        <v>242</v>
      </c>
      <c r="C57" s="106" t="s">
        <v>251</v>
      </c>
      <c r="D57" s="103" t="s">
        <v>89</v>
      </c>
      <c r="E57" s="117">
        <f>'MEM CALC  '!N129</f>
        <v>2</v>
      </c>
      <c r="F57" s="144">
        <v>148.71</v>
      </c>
      <c r="G57" s="102">
        <v>0.2882</v>
      </c>
      <c r="H57" s="48">
        <f t="shared" si="0"/>
        <v>191.57</v>
      </c>
      <c r="I57" s="48">
        <f t="shared" si="1"/>
        <v>383.14</v>
      </c>
    </row>
    <row r="58" spans="1:9" ht="63.75" customHeight="1">
      <c r="A58" s="104" t="s">
        <v>252</v>
      </c>
      <c r="B58" s="31" t="s">
        <v>255</v>
      </c>
      <c r="C58" s="106" t="s">
        <v>253</v>
      </c>
      <c r="D58" s="103" t="s">
        <v>89</v>
      </c>
      <c r="E58" s="117">
        <f>'MEM CALC  '!N131</f>
        <v>4</v>
      </c>
      <c r="F58" s="144">
        <v>127.77</v>
      </c>
      <c r="G58" s="102">
        <v>0.2882</v>
      </c>
      <c r="H58" s="48">
        <f t="shared" si="0"/>
        <v>164.59</v>
      </c>
      <c r="I58" s="48">
        <f t="shared" si="1"/>
        <v>658.36</v>
      </c>
    </row>
    <row r="59" spans="1:9" ht="63" customHeight="1">
      <c r="A59" s="156" t="s">
        <v>260</v>
      </c>
      <c r="B59" s="164" t="s">
        <v>256</v>
      </c>
      <c r="C59" s="158" t="s">
        <v>261</v>
      </c>
      <c r="D59" s="157" t="s">
        <v>89</v>
      </c>
      <c r="E59" s="159">
        <f>'MEM CALC  '!N133</f>
        <v>2</v>
      </c>
      <c r="F59" s="190">
        <v>264.43</v>
      </c>
      <c r="G59" s="160">
        <v>0.2882</v>
      </c>
      <c r="H59" s="161">
        <f t="shared" si="0"/>
        <v>340.64</v>
      </c>
      <c r="I59" s="161">
        <f t="shared" si="1"/>
        <v>681.28</v>
      </c>
    </row>
    <row r="60" spans="1:9" ht="87.75" customHeight="1">
      <c r="A60" s="104" t="s">
        <v>254</v>
      </c>
      <c r="B60" s="31" t="s">
        <v>257</v>
      </c>
      <c r="C60" s="106" t="s">
        <v>262</v>
      </c>
      <c r="D60" s="103" t="s">
        <v>89</v>
      </c>
      <c r="E60" s="117">
        <f>'MEM CALC  '!N135</f>
        <v>2</v>
      </c>
      <c r="F60" s="144">
        <v>83.17</v>
      </c>
      <c r="G60" s="102">
        <v>0.2882</v>
      </c>
      <c r="H60" s="48">
        <f t="shared" si="0"/>
        <v>107.14</v>
      </c>
      <c r="I60" s="48">
        <f t="shared" si="1"/>
        <v>214.28</v>
      </c>
    </row>
    <row r="61" spans="1:9" ht="80.25" customHeight="1">
      <c r="A61" s="104" t="s">
        <v>443</v>
      </c>
      <c r="B61" s="31" t="s">
        <v>258</v>
      </c>
      <c r="C61" s="106" t="s">
        <v>444</v>
      </c>
      <c r="D61" s="103" t="s">
        <v>89</v>
      </c>
      <c r="E61" s="117">
        <f>'MEM CALC  '!N137</f>
        <v>2</v>
      </c>
      <c r="F61" s="144">
        <v>315.33</v>
      </c>
      <c r="G61" s="102">
        <v>0.2882</v>
      </c>
      <c r="H61" s="48">
        <f t="shared" si="0"/>
        <v>406.21</v>
      </c>
      <c r="I61" s="48">
        <f t="shared" si="1"/>
        <v>812.42</v>
      </c>
    </row>
    <row r="62" spans="1:9" ht="63" customHeight="1">
      <c r="A62" s="104" t="s">
        <v>101</v>
      </c>
      <c r="B62" s="31" t="s">
        <v>259</v>
      </c>
      <c r="C62" s="106" t="s">
        <v>102</v>
      </c>
      <c r="D62" s="103" t="s">
        <v>58</v>
      </c>
      <c r="E62" s="117">
        <f>'MEM CALC  '!N139</f>
        <v>2.1</v>
      </c>
      <c r="F62" s="144">
        <v>63.14</v>
      </c>
      <c r="G62" s="102">
        <v>0.2882</v>
      </c>
      <c r="H62" s="48">
        <f t="shared" si="0"/>
        <v>81.34</v>
      </c>
      <c r="I62" s="48">
        <f t="shared" si="1"/>
        <v>170.81</v>
      </c>
    </row>
    <row r="63" spans="1:9" ht="64.5" customHeight="1">
      <c r="A63" s="104" t="s">
        <v>263</v>
      </c>
      <c r="B63" s="31" t="s">
        <v>268</v>
      </c>
      <c r="C63" s="106" t="s">
        <v>264</v>
      </c>
      <c r="D63" s="103" t="s">
        <v>58</v>
      </c>
      <c r="E63" s="117">
        <f>'MEM CALC  '!N141</f>
        <v>1.7</v>
      </c>
      <c r="F63" s="144">
        <v>80.66</v>
      </c>
      <c r="G63" s="102">
        <v>0.2882</v>
      </c>
      <c r="H63" s="48">
        <f t="shared" si="0"/>
        <v>103.91</v>
      </c>
      <c r="I63" s="48">
        <f t="shared" si="1"/>
        <v>176.65</v>
      </c>
    </row>
    <row r="64" spans="1:9" ht="76.5" customHeight="1">
      <c r="A64" s="104" t="s">
        <v>265</v>
      </c>
      <c r="B64" s="31" t="s">
        <v>272</v>
      </c>
      <c r="C64" s="106" t="s">
        <v>266</v>
      </c>
      <c r="D64" s="103" t="s">
        <v>16</v>
      </c>
      <c r="E64" s="117">
        <f>'MEM CALC  '!N143</f>
        <v>4.2</v>
      </c>
      <c r="F64" s="144">
        <v>1482.35</v>
      </c>
      <c r="G64" s="102">
        <v>0.2882</v>
      </c>
      <c r="H64" s="48">
        <f t="shared" si="0"/>
        <v>1909.56</v>
      </c>
      <c r="I64" s="48">
        <f t="shared" si="1"/>
        <v>8020.15</v>
      </c>
    </row>
    <row r="65" spans="1:9" ht="116.25" customHeight="1">
      <c r="A65" s="104" t="s">
        <v>267</v>
      </c>
      <c r="B65" s="31" t="s">
        <v>276</v>
      </c>
      <c r="C65" s="106" t="s">
        <v>269</v>
      </c>
      <c r="D65" s="103" t="s">
        <v>89</v>
      </c>
      <c r="E65" s="117">
        <f>'MEM CALC  '!N145</f>
        <v>2</v>
      </c>
      <c r="F65" s="144">
        <v>115</v>
      </c>
      <c r="G65" s="102">
        <v>0.2882</v>
      </c>
      <c r="H65" s="48">
        <f t="shared" si="0"/>
        <v>148.14</v>
      </c>
      <c r="I65" s="48">
        <f t="shared" si="1"/>
        <v>296.28</v>
      </c>
    </row>
    <row r="66" spans="1:9" ht="30" customHeight="1">
      <c r="A66" s="104" t="s">
        <v>270</v>
      </c>
      <c r="B66" s="31" t="s">
        <v>279</v>
      </c>
      <c r="C66" s="106" t="s">
        <v>273</v>
      </c>
      <c r="D66" s="103" t="s">
        <v>89</v>
      </c>
      <c r="E66" s="117">
        <f>'MEM CALC  '!N147</f>
        <v>6</v>
      </c>
      <c r="F66" s="144">
        <v>41.52</v>
      </c>
      <c r="G66" s="102">
        <v>0.2882</v>
      </c>
      <c r="H66" s="48">
        <f t="shared" si="0"/>
        <v>53.49</v>
      </c>
      <c r="I66" s="48">
        <f t="shared" si="1"/>
        <v>320.94</v>
      </c>
    </row>
    <row r="67" spans="1:9" ht="73.5" customHeight="1">
      <c r="A67" s="104" t="s">
        <v>274</v>
      </c>
      <c r="B67" s="31" t="s">
        <v>282</v>
      </c>
      <c r="C67" s="106" t="s">
        <v>275</v>
      </c>
      <c r="D67" s="103" t="s">
        <v>89</v>
      </c>
      <c r="E67" s="117">
        <f>'MEM CALC  '!N149</f>
        <v>2</v>
      </c>
      <c r="F67" s="144">
        <v>176.79</v>
      </c>
      <c r="G67" s="102">
        <v>0.2882</v>
      </c>
      <c r="H67" s="48">
        <f t="shared" si="0"/>
        <v>227.74</v>
      </c>
      <c r="I67" s="48">
        <f t="shared" si="1"/>
        <v>455.48</v>
      </c>
    </row>
    <row r="68" spans="1:9" ht="30.75" customHeight="1">
      <c r="A68" s="104" t="s">
        <v>277</v>
      </c>
      <c r="B68" s="31" t="s">
        <v>283</v>
      </c>
      <c r="C68" s="106" t="s">
        <v>278</v>
      </c>
      <c r="D68" s="103" t="s">
        <v>16</v>
      </c>
      <c r="E68" s="117">
        <f>'MEM CALC  '!N151</f>
        <v>1.52</v>
      </c>
      <c r="F68" s="144">
        <v>104.2</v>
      </c>
      <c r="G68" s="102">
        <v>0.2882</v>
      </c>
      <c r="H68" s="48">
        <f t="shared" si="0"/>
        <v>134.23</v>
      </c>
      <c r="I68" s="48">
        <f t="shared" si="1"/>
        <v>204.03</v>
      </c>
    </row>
    <row r="69" spans="1:9" ht="77.25" customHeight="1">
      <c r="A69" s="27" t="s">
        <v>84</v>
      </c>
      <c r="B69" s="31" t="s">
        <v>293</v>
      </c>
      <c r="C69" s="32" t="s">
        <v>85</v>
      </c>
      <c r="D69" s="33" t="s">
        <v>16</v>
      </c>
      <c r="E69" s="117">
        <f>'MEM CALC  '!N154</f>
        <v>27.9</v>
      </c>
      <c r="F69" s="144">
        <v>18.08</v>
      </c>
      <c r="G69" s="102">
        <v>0.2882</v>
      </c>
      <c r="H69" s="48">
        <f t="shared" si="0"/>
        <v>23.29</v>
      </c>
      <c r="I69" s="48">
        <f t="shared" si="1"/>
        <v>649.79</v>
      </c>
    </row>
    <row r="70" spans="1:9" ht="101.25" customHeight="1">
      <c r="A70" s="163" t="s">
        <v>75</v>
      </c>
      <c r="B70" s="164" t="s">
        <v>298</v>
      </c>
      <c r="C70" s="165" t="s">
        <v>86</v>
      </c>
      <c r="D70" s="166" t="s">
        <v>16</v>
      </c>
      <c r="E70" s="159">
        <f>'MEM CALC  '!N159</f>
        <v>330.98</v>
      </c>
      <c r="F70" s="190">
        <v>16.1</v>
      </c>
      <c r="G70" s="160">
        <v>0.2882</v>
      </c>
      <c r="H70" s="161">
        <f t="shared" si="0"/>
        <v>20.74</v>
      </c>
      <c r="I70" s="161">
        <f t="shared" si="1"/>
        <v>6864.53</v>
      </c>
    </row>
    <row r="71" spans="1:9" ht="85.5" customHeight="1">
      <c r="A71" s="27" t="s">
        <v>72</v>
      </c>
      <c r="B71" s="31" t="s">
        <v>299</v>
      </c>
      <c r="C71" s="32" t="s">
        <v>73</v>
      </c>
      <c r="D71" s="33" t="s">
        <v>16</v>
      </c>
      <c r="E71" s="117">
        <f>'MEM CALC  '!N169</f>
        <v>43.29</v>
      </c>
      <c r="F71" s="144">
        <v>41.99</v>
      </c>
      <c r="G71" s="102">
        <v>0.2882</v>
      </c>
      <c r="H71" s="48">
        <f t="shared" si="0"/>
        <v>54.09</v>
      </c>
      <c r="I71" s="48">
        <f t="shared" si="1"/>
        <v>2341.56</v>
      </c>
    </row>
    <row r="72" spans="1:9" ht="75.75" customHeight="1">
      <c r="A72" s="104" t="s">
        <v>96</v>
      </c>
      <c r="B72" s="31" t="s">
        <v>302</v>
      </c>
      <c r="C72" s="106" t="s">
        <v>97</v>
      </c>
      <c r="D72" s="103" t="s">
        <v>16</v>
      </c>
      <c r="E72" s="117">
        <f>'MEM CALC  '!N174</f>
        <v>7.4</v>
      </c>
      <c r="F72" s="144">
        <v>39.27</v>
      </c>
      <c r="G72" s="102">
        <v>0.2882</v>
      </c>
      <c r="H72" s="48">
        <f t="shared" si="0"/>
        <v>50.59</v>
      </c>
      <c r="I72" s="48">
        <f t="shared" si="1"/>
        <v>374.37</v>
      </c>
    </row>
    <row r="73" spans="1:9" ht="77.25" customHeight="1">
      <c r="A73" s="104" t="s">
        <v>300</v>
      </c>
      <c r="B73" s="31" t="s">
        <v>306</v>
      </c>
      <c r="C73" s="106" t="s">
        <v>301</v>
      </c>
      <c r="D73" s="103" t="s">
        <v>16</v>
      </c>
      <c r="E73" s="117">
        <f>'MEM CALC  '!N177</f>
        <v>104.34</v>
      </c>
      <c r="F73" s="144">
        <v>123.31</v>
      </c>
      <c r="G73" s="102">
        <v>0.2882</v>
      </c>
      <c r="H73" s="48">
        <f t="shared" si="0"/>
        <v>158.85</v>
      </c>
      <c r="I73" s="48">
        <f t="shared" si="1"/>
        <v>16574.41</v>
      </c>
    </row>
    <row r="74" spans="1:9" ht="52.5" customHeight="1">
      <c r="A74" s="104" t="s">
        <v>304</v>
      </c>
      <c r="B74" s="31" t="s">
        <v>309</v>
      </c>
      <c r="C74" s="106" t="s">
        <v>305</v>
      </c>
      <c r="D74" s="103" t="s">
        <v>16</v>
      </c>
      <c r="E74" s="117">
        <f>'MEM CALC  '!N179</f>
        <v>104.34</v>
      </c>
      <c r="F74" s="144">
        <v>62.47</v>
      </c>
      <c r="G74" s="102">
        <v>0.2882</v>
      </c>
      <c r="H74" s="48">
        <f t="shared" si="0"/>
        <v>80.47</v>
      </c>
      <c r="I74" s="48">
        <f t="shared" si="1"/>
        <v>8396.24</v>
      </c>
    </row>
    <row r="75" spans="1:9" ht="39" customHeight="1">
      <c r="A75" s="104" t="s">
        <v>307</v>
      </c>
      <c r="B75" s="31" t="s">
        <v>312</v>
      </c>
      <c r="C75" s="106" t="s">
        <v>308</v>
      </c>
      <c r="D75" s="103" t="s">
        <v>58</v>
      </c>
      <c r="E75" s="117">
        <f>'MEM CALC  '!N181</f>
        <v>13.55</v>
      </c>
      <c r="F75" s="144">
        <v>25.25</v>
      </c>
      <c r="G75" s="102">
        <v>0.2882</v>
      </c>
      <c r="H75" s="48">
        <f t="shared" si="0"/>
        <v>32.53</v>
      </c>
      <c r="I75" s="48">
        <f t="shared" si="1"/>
        <v>440.78</v>
      </c>
    </row>
    <row r="76" spans="1:9" ht="64.5" customHeight="1">
      <c r="A76" s="104" t="s">
        <v>310</v>
      </c>
      <c r="B76" s="31" t="s">
        <v>314</v>
      </c>
      <c r="C76" s="106" t="s">
        <v>311</v>
      </c>
      <c r="D76" s="103" t="s">
        <v>58</v>
      </c>
      <c r="E76" s="117">
        <f>'MEM CALC  '!N183</f>
        <v>15.4</v>
      </c>
      <c r="F76" s="144">
        <v>50.53</v>
      </c>
      <c r="G76" s="102">
        <v>0.2882</v>
      </c>
      <c r="H76" s="48">
        <f t="shared" si="0"/>
        <v>65.09</v>
      </c>
      <c r="I76" s="48">
        <f t="shared" si="1"/>
        <v>1002.39</v>
      </c>
    </row>
    <row r="77" spans="1:9" ht="49.5" customHeight="1">
      <c r="A77" s="104">
        <v>94992</v>
      </c>
      <c r="B77" s="31" t="s">
        <v>317</v>
      </c>
      <c r="C77" s="106" t="s">
        <v>313</v>
      </c>
      <c r="D77" s="103" t="s">
        <v>16</v>
      </c>
      <c r="E77" s="117">
        <f>'MEM CALC  '!N185</f>
        <v>45</v>
      </c>
      <c r="F77" s="144">
        <v>89.01</v>
      </c>
      <c r="G77" s="102">
        <v>0.2882</v>
      </c>
      <c r="H77" s="48">
        <f t="shared" si="0"/>
        <v>114.66</v>
      </c>
      <c r="I77" s="48">
        <f t="shared" si="1"/>
        <v>5159.7</v>
      </c>
    </row>
    <row r="78" spans="1:9" ht="39.75" customHeight="1">
      <c r="A78" s="104" t="s">
        <v>315</v>
      </c>
      <c r="B78" s="31" t="s">
        <v>320</v>
      </c>
      <c r="C78" s="106" t="s">
        <v>316</v>
      </c>
      <c r="D78" s="103" t="s">
        <v>58</v>
      </c>
      <c r="E78" s="117">
        <f>'MEM CALC  '!N187</f>
        <v>6</v>
      </c>
      <c r="F78" s="144">
        <v>119.58</v>
      </c>
      <c r="G78" s="102">
        <v>0.2882</v>
      </c>
      <c r="H78" s="48">
        <f t="shared" si="0"/>
        <v>154.04</v>
      </c>
      <c r="I78" s="48">
        <f t="shared" si="1"/>
        <v>924.24</v>
      </c>
    </row>
    <row r="79" spans="1:9" ht="88.5" customHeight="1">
      <c r="A79" s="59" t="s">
        <v>318</v>
      </c>
      <c r="B79" s="31" t="s">
        <v>445</v>
      </c>
      <c r="C79" s="32" t="s">
        <v>319</v>
      </c>
      <c r="D79" s="37" t="s">
        <v>89</v>
      </c>
      <c r="E79" s="35">
        <f>'MEM CALC  '!N189</f>
        <v>1</v>
      </c>
      <c r="F79" s="34">
        <v>513.24</v>
      </c>
      <c r="G79" s="102">
        <v>0.2882</v>
      </c>
      <c r="H79" s="48">
        <f t="shared" si="0"/>
        <v>661.16</v>
      </c>
      <c r="I79" s="48">
        <f t="shared" si="1"/>
        <v>661.16</v>
      </c>
    </row>
    <row r="80" spans="1:9" ht="12" customHeight="1">
      <c r="A80" s="104"/>
      <c r="B80" s="103"/>
      <c r="C80" s="106"/>
      <c r="D80" s="103"/>
      <c r="E80" s="117"/>
      <c r="F80" s="103"/>
      <c r="G80" s="102"/>
      <c r="H80" s="48"/>
      <c r="I80" s="48"/>
    </row>
    <row r="81" spans="1:9" ht="20.25" customHeight="1">
      <c r="A81" s="104"/>
      <c r="B81" s="109" t="s">
        <v>321</v>
      </c>
      <c r="C81" s="107" t="s">
        <v>322</v>
      </c>
      <c r="D81" s="103"/>
      <c r="E81" s="117"/>
      <c r="F81" s="144"/>
      <c r="G81" s="102"/>
      <c r="H81" s="48"/>
      <c r="I81" s="39">
        <f>ROUND(SUM(I82:I95),2)</f>
        <v>93228.58</v>
      </c>
    </row>
    <row r="82" spans="1:9" ht="111.75" customHeight="1">
      <c r="A82" s="104" t="s">
        <v>323</v>
      </c>
      <c r="B82" s="103" t="s">
        <v>325</v>
      </c>
      <c r="C82" s="106" t="s">
        <v>324</v>
      </c>
      <c r="D82" s="103" t="s">
        <v>58</v>
      </c>
      <c r="E82" s="117">
        <f>'MEM CALC  '!N192</f>
        <v>64</v>
      </c>
      <c r="F82" s="144">
        <v>159.19</v>
      </c>
      <c r="G82" s="102">
        <v>0.2882</v>
      </c>
      <c r="H82" s="48">
        <f t="shared" si="0"/>
        <v>205.07</v>
      </c>
      <c r="I82" s="48">
        <f t="shared" si="1"/>
        <v>13124.48</v>
      </c>
    </row>
    <row r="83" spans="1:9" ht="39.75" customHeight="1">
      <c r="A83" s="104" t="s">
        <v>224</v>
      </c>
      <c r="B83" s="103" t="s">
        <v>326</v>
      </c>
      <c r="C83" s="106" t="s">
        <v>225</v>
      </c>
      <c r="D83" s="103" t="s">
        <v>16</v>
      </c>
      <c r="E83" s="117">
        <f>'MEM CALC  '!N194</f>
        <v>27.2</v>
      </c>
      <c r="F83" s="144">
        <v>26</v>
      </c>
      <c r="G83" s="102">
        <v>0.2882</v>
      </c>
      <c r="H83" s="48">
        <f>ROUND(F83*(1+G83),2)</f>
        <v>33.49</v>
      </c>
      <c r="I83" s="48">
        <f>ROUND(SUM(E83*H83),2)</f>
        <v>910.93</v>
      </c>
    </row>
    <row r="84" spans="1:9" ht="62.25" customHeight="1">
      <c r="A84" s="104" t="s">
        <v>328</v>
      </c>
      <c r="B84" s="103" t="s">
        <v>330</v>
      </c>
      <c r="C84" s="106" t="s">
        <v>329</v>
      </c>
      <c r="D84" s="103" t="s">
        <v>16</v>
      </c>
      <c r="E84" s="117">
        <f>'MEM CALC  '!N196</f>
        <v>259.19</v>
      </c>
      <c r="F84" s="144">
        <v>14.77</v>
      </c>
      <c r="G84" s="102">
        <v>0.2882</v>
      </c>
      <c r="H84" s="48">
        <f t="shared" si="0"/>
        <v>19.03</v>
      </c>
      <c r="I84" s="48">
        <f t="shared" si="1"/>
        <v>4932.39</v>
      </c>
    </row>
    <row r="85" spans="1:9" ht="39" customHeight="1">
      <c r="A85" s="156" t="s">
        <v>332</v>
      </c>
      <c r="B85" s="157" t="s">
        <v>334</v>
      </c>
      <c r="C85" s="158" t="s">
        <v>333</v>
      </c>
      <c r="D85" s="157" t="s">
        <v>16</v>
      </c>
      <c r="E85" s="159">
        <f>'MEM CALC  '!N199</f>
        <v>16</v>
      </c>
      <c r="F85" s="190">
        <v>67.16</v>
      </c>
      <c r="G85" s="160">
        <v>0.2882</v>
      </c>
      <c r="H85" s="161">
        <f t="shared" si="0"/>
        <v>86.52</v>
      </c>
      <c r="I85" s="161">
        <f t="shared" si="1"/>
        <v>1384.32</v>
      </c>
    </row>
    <row r="86" spans="1:9" ht="56.25" customHeight="1">
      <c r="A86" s="104">
        <v>94992</v>
      </c>
      <c r="B86" s="103" t="s">
        <v>335</v>
      </c>
      <c r="C86" s="106" t="s">
        <v>313</v>
      </c>
      <c r="D86" s="103" t="s">
        <v>16</v>
      </c>
      <c r="E86" s="117">
        <f>'MEM CALC  '!N201</f>
        <v>51.17</v>
      </c>
      <c r="F86" s="144">
        <v>89.01</v>
      </c>
      <c r="G86" s="102">
        <v>0.2882</v>
      </c>
      <c r="H86" s="48">
        <f t="shared" si="0"/>
        <v>114.66</v>
      </c>
      <c r="I86" s="48">
        <f t="shared" si="1"/>
        <v>5867.15</v>
      </c>
    </row>
    <row r="87" spans="1:10" ht="87.75" customHeight="1">
      <c r="A87" s="27" t="s">
        <v>339</v>
      </c>
      <c r="B87" s="103" t="s">
        <v>340</v>
      </c>
      <c r="C87" s="32" t="s">
        <v>341</v>
      </c>
      <c r="D87" s="33" t="s">
        <v>58</v>
      </c>
      <c r="E87" s="35">
        <f>'MEM CALC  '!N205</f>
        <v>47.1</v>
      </c>
      <c r="F87" s="34">
        <v>443.93</v>
      </c>
      <c r="G87" s="102">
        <v>0.2882</v>
      </c>
      <c r="H87" s="48">
        <f aca="true" t="shared" si="2" ref="H87:H118">ROUND(F87*(1+G87),2)</f>
        <v>571.87</v>
      </c>
      <c r="I87" s="48">
        <f aca="true" t="shared" si="3" ref="I87:I118">ROUND(SUM(E87*H87),2)</f>
        <v>26935.08</v>
      </c>
      <c r="J87" s="30"/>
    </row>
    <row r="88" spans="1:10" ht="108" customHeight="1">
      <c r="A88" s="27" t="s">
        <v>343</v>
      </c>
      <c r="B88" s="103" t="s">
        <v>342</v>
      </c>
      <c r="C88" s="32" t="s">
        <v>344</v>
      </c>
      <c r="D88" s="33" t="s">
        <v>16</v>
      </c>
      <c r="E88" s="35">
        <f>'MEM CALC  '!N207</f>
        <v>39</v>
      </c>
      <c r="F88" s="34">
        <v>175.47</v>
      </c>
      <c r="G88" s="102">
        <v>0.2882</v>
      </c>
      <c r="H88" s="48">
        <f t="shared" si="2"/>
        <v>226.04</v>
      </c>
      <c r="I88" s="48">
        <f t="shared" si="3"/>
        <v>8815.56</v>
      </c>
      <c r="J88" s="30"/>
    </row>
    <row r="89" spans="1:10" ht="75" customHeight="1">
      <c r="A89" s="177" t="s">
        <v>200</v>
      </c>
      <c r="B89" s="103" t="s">
        <v>345</v>
      </c>
      <c r="C89" s="178" t="s">
        <v>203</v>
      </c>
      <c r="D89" s="179" t="s">
        <v>16</v>
      </c>
      <c r="E89" s="117">
        <f>'MEM CALC  '!N209</f>
        <v>3</v>
      </c>
      <c r="F89" s="144">
        <v>732.22</v>
      </c>
      <c r="G89" s="102">
        <v>0.2882</v>
      </c>
      <c r="H89" s="48">
        <f t="shared" si="2"/>
        <v>943.25</v>
      </c>
      <c r="I89" s="48">
        <f t="shared" si="3"/>
        <v>2829.75</v>
      </c>
      <c r="J89" s="30"/>
    </row>
    <row r="90" spans="1:10" ht="99" customHeight="1">
      <c r="A90" s="27" t="s">
        <v>75</v>
      </c>
      <c r="B90" s="103" t="s">
        <v>346</v>
      </c>
      <c r="C90" s="32" t="s">
        <v>86</v>
      </c>
      <c r="D90" s="33" t="s">
        <v>16</v>
      </c>
      <c r="E90" s="117">
        <f>'MEM CALC  '!N211</f>
        <v>40</v>
      </c>
      <c r="F90" s="144">
        <v>16.1</v>
      </c>
      <c r="G90" s="102">
        <v>0.2882</v>
      </c>
      <c r="H90" s="48">
        <f t="shared" si="2"/>
        <v>20.74</v>
      </c>
      <c r="I90" s="48">
        <f t="shared" si="3"/>
        <v>829.6</v>
      </c>
      <c r="J90" s="30"/>
    </row>
    <row r="91" spans="1:10" ht="78" customHeight="1">
      <c r="A91" s="27" t="s">
        <v>84</v>
      </c>
      <c r="B91" s="103" t="s">
        <v>347</v>
      </c>
      <c r="C91" s="32" t="s">
        <v>85</v>
      </c>
      <c r="D91" s="33" t="s">
        <v>16</v>
      </c>
      <c r="E91" s="117">
        <f>'MEM CALC  '!N213</f>
        <v>222.75</v>
      </c>
      <c r="F91" s="144">
        <v>18.08</v>
      </c>
      <c r="G91" s="102">
        <v>0.2882</v>
      </c>
      <c r="H91" s="48">
        <f t="shared" si="2"/>
        <v>23.29</v>
      </c>
      <c r="I91" s="48">
        <f t="shared" si="3"/>
        <v>5187.85</v>
      </c>
      <c r="J91" s="30"/>
    </row>
    <row r="92" spans="1:10" ht="44.25" customHeight="1">
      <c r="A92" s="27" t="s">
        <v>419</v>
      </c>
      <c r="B92" s="103" t="s">
        <v>421</v>
      </c>
      <c r="C92" s="32" t="s">
        <v>420</v>
      </c>
      <c r="D92" s="33" t="s">
        <v>16</v>
      </c>
      <c r="E92" s="117">
        <f>'MEM CALC  '!N217</f>
        <v>70</v>
      </c>
      <c r="F92" s="144">
        <v>13.27</v>
      </c>
      <c r="G92" s="102">
        <v>0.2882</v>
      </c>
      <c r="H92" s="48">
        <f t="shared" si="2"/>
        <v>17.09</v>
      </c>
      <c r="I92" s="48">
        <f t="shared" si="3"/>
        <v>1196.3</v>
      </c>
      <c r="J92" s="30"/>
    </row>
    <row r="93" spans="1:10" ht="51.75" customHeight="1">
      <c r="A93" s="27">
        <v>1858</v>
      </c>
      <c r="B93" s="103" t="s">
        <v>423</v>
      </c>
      <c r="C93" s="32" t="s">
        <v>422</v>
      </c>
      <c r="D93" s="33" t="s">
        <v>16</v>
      </c>
      <c r="E93" s="117">
        <f>'MEM CALC  '!N219</f>
        <v>160</v>
      </c>
      <c r="F93" s="144">
        <v>24.86</v>
      </c>
      <c r="G93" s="102">
        <v>0.2882</v>
      </c>
      <c r="H93" s="48">
        <f t="shared" si="2"/>
        <v>32.02</v>
      </c>
      <c r="I93" s="48">
        <f t="shared" si="3"/>
        <v>5123.2</v>
      </c>
      <c r="J93" s="30"/>
    </row>
    <row r="94" spans="1:10" ht="114" customHeight="1">
      <c r="A94" s="27" t="s">
        <v>426</v>
      </c>
      <c r="B94" s="103" t="s">
        <v>428</v>
      </c>
      <c r="C94" s="32" t="s">
        <v>433</v>
      </c>
      <c r="D94" s="33" t="s">
        <v>16</v>
      </c>
      <c r="E94" s="35">
        <f>'MEM CALC  '!N221</f>
        <v>99.19</v>
      </c>
      <c r="F94" s="34">
        <v>118.3</v>
      </c>
      <c r="G94" s="102">
        <v>0.2882</v>
      </c>
      <c r="H94" s="48">
        <f t="shared" si="2"/>
        <v>152.39</v>
      </c>
      <c r="I94" s="48">
        <f t="shared" si="3"/>
        <v>15115.56</v>
      </c>
      <c r="J94" s="30"/>
    </row>
    <row r="95" spans="1:10" ht="39.75" customHeight="1">
      <c r="A95" s="27" t="s">
        <v>430</v>
      </c>
      <c r="B95" s="103" t="s">
        <v>429</v>
      </c>
      <c r="C95" s="32" t="s">
        <v>434</v>
      </c>
      <c r="D95" s="33" t="s">
        <v>58</v>
      </c>
      <c r="E95" s="35">
        <f>'MEM CALC  '!N223</f>
        <v>28.31</v>
      </c>
      <c r="F95" s="34">
        <v>26.77</v>
      </c>
      <c r="G95" s="102">
        <v>0.2882</v>
      </c>
      <c r="H95" s="48">
        <f t="shared" si="2"/>
        <v>34.49</v>
      </c>
      <c r="I95" s="48">
        <f t="shared" si="3"/>
        <v>976.41</v>
      </c>
      <c r="J95" s="30"/>
    </row>
    <row r="96" spans="1:10" ht="16.5" customHeight="1">
      <c r="A96" s="27"/>
      <c r="B96" s="103"/>
      <c r="C96" s="32"/>
      <c r="D96" s="33"/>
      <c r="E96" s="35"/>
      <c r="F96" s="34"/>
      <c r="G96" s="102"/>
      <c r="H96" s="48"/>
      <c r="I96" s="48"/>
      <c r="J96" s="30"/>
    </row>
    <row r="97" spans="1:10" ht="17.25" customHeight="1">
      <c r="A97" s="27"/>
      <c r="B97" s="40" t="s">
        <v>349</v>
      </c>
      <c r="C97" s="38" t="s">
        <v>350</v>
      </c>
      <c r="D97" s="37"/>
      <c r="E97" s="35"/>
      <c r="F97" s="34"/>
      <c r="G97" s="102"/>
      <c r="H97" s="48"/>
      <c r="I97" s="39">
        <f>ROUND(SUM(I98:I122),2)</f>
        <v>32675.56</v>
      </c>
      <c r="J97" s="30"/>
    </row>
    <row r="98" spans="1:10" ht="63.75" customHeight="1">
      <c r="A98" s="27" t="s">
        <v>351</v>
      </c>
      <c r="B98" s="31" t="s">
        <v>353</v>
      </c>
      <c r="C98" s="32" t="s">
        <v>352</v>
      </c>
      <c r="D98" s="33" t="s">
        <v>89</v>
      </c>
      <c r="E98" s="35">
        <v>23</v>
      </c>
      <c r="F98" s="34">
        <v>207.04</v>
      </c>
      <c r="G98" s="102">
        <v>0.2882</v>
      </c>
      <c r="H98" s="48">
        <f t="shared" si="2"/>
        <v>266.71</v>
      </c>
      <c r="I98" s="48">
        <f t="shared" si="3"/>
        <v>6134.33</v>
      </c>
      <c r="J98" s="30"/>
    </row>
    <row r="99" spans="1:10" ht="18.75" customHeight="1">
      <c r="A99" s="27"/>
      <c r="B99" s="31" t="s">
        <v>355</v>
      </c>
      <c r="C99" s="32" t="s">
        <v>354</v>
      </c>
      <c r="D99" s="33" t="s">
        <v>89</v>
      </c>
      <c r="E99" s="35">
        <f>'MEM CALC  '!N229</f>
        <v>10</v>
      </c>
      <c r="F99" s="34">
        <v>576.25</v>
      </c>
      <c r="G99" s="102">
        <v>0.2882</v>
      </c>
      <c r="H99" s="48">
        <f t="shared" si="2"/>
        <v>742.33</v>
      </c>
      <c r="I99" s="48">
        <f t="shared" si="3"/>
        <v>7423.3</v>
      </c>
      <c r="J99" s="30"/>
    </row>
    <row r="100" spans="1:10" ht="17.25" customHeight="1">
      <c r="A100" s="163"/>
      <c r="B100" s="164" t="s">
        <v>357</v>
      </c>
      <c r="C100" s="165" t="s">
        <v>356</v>
      </c>
      <c r="D100" s="166" t="s">
        <v>89</v>
      </c>
      <c r="E100" s="167">
        <f>'MEM CALC  '!N231</f>
        <v>8</v>
      </c>
      <c r="F100" s="168">
        <v>545.6</v>
      </c>
      <c r="G100" s="160">
        <v>0.2882</v>
      </c>
      <c r="H100" s="161">
        <f t="shared" si="2"/>
        <v>702.84</v>
      </c>
      <c r="I100" s="161">
        <f t="shared" si="3"/>
        <v>5622.72</v>
      </c>
      <c r="J100" s="30"/>
    </row>
    <row r="101" spans="1:10" ht="53.25" customHeight="1">
      <c r="A101" s="27" t="s">
        <v>362</v>
      </c>
      <c r="B101" s="31" t="s">
        <v>358</v>
      </c>
      <c r="C101" s="32" t="s">
        <v>363</v>
      </c>
      <c r="D101" s="33" t="s">
        <v>89</v>
      </c>
      <c r="E101" s="35">
        <f>'MEM CALC  '!N233</f>
        <v>6</v>
      </c>
      <c r="F101" s="34">
        <v>116.07</v>
      </c>
      <c r="G101" s="102">
        <v>0.2882</v>
      </c>
      <c r="H101" s="48">
        <f t="shared" si="2"/>
        <v>149.52</v>
      </c>
      <c r="I101" s="48">
        <f t="shared" si="3"/>
        <v>897.12</v>
      </c>
      <c r="J101" s="30"/>
    </row>
    <row r="102" spans="1:10" ht="54" customHeight="1">
      <c r="A102" s="27" t="s">
        <v>364</v>
      </c>
      <c r="B102" s="31" t="s">
        <v>359</v>
      </c>
      <c r="C102" s="32" t="s">
        <v>365</v>
      </c>
      <c r="D102" s="33" t="s">
        <v>89</v>
      </c>
      <c r="E102" s="35">
        <f>'MEM CALC  '!N235</f>
        <v>2</v>
      </c>
      <c r="F102" s="34">
        <v>102.05</v>
      </c>
      <c r="G102" s="102">
        <v>0.2882</v>
      </c>
      <c r="H102" s="48">
        <f t="shared" si="2"/>
        <v>131.46</v>
      </c>
      <c r="I102" s="48">
        <f t="shared" si="3"/>
        <v>262.92</v>
      </c>
      <c r="J102" s="30"/>
    </row>
    <row r="103" spans="1:10" ht="91.5" customHeight="1">
      <c r="A103" s="27" t="s">
        <v>366</v>
      </c>
      <c r="B103" s="31" t="s">
        <v>360</v>
      </c>
      <c r="C103" s="32" t="s">
        <v>367</v>
      </c>
      <c r="D103" s="33" t="s">
        <v>89</v>
      </c>
      <c r="E103" s="35">
        <f>'MEM CALC  '!N237</f>
        <v>2</v>
      </c>
      <c r="F103" s="34">
        <v>427.01</v>
      </c>
      <c r="G103" s="102">
        <v>0.2882</v>
      </c>
      <c r="H103" s="48">
        <f t="shared" si="2"/>
        <v>550.07</v>
      </c>
      <c r="I103" s="48">
        <f t="shared" si="3"/>
        <v>1100.14</v>
      </c>
      <c r="J103" s="30"/>
    </row>
    <row r="104" spans="1:10" ht="27.75" customHeight="1">
      <c r="A104" s="27" t="s">
        <v>368</v>
      </c>
      <c r="B104" s="31" t="s">
        <v>361</v>
      </c>
      <c r="C104" s="32" t="s">
        <v>369</v>
      </c>
      <c r="D104" s="33" t="s">
        <v>89</v>
      </c>
      <c r="E104" s="35">
        <f>'MEM CALC  '!N239</f>
        <v>2</v>
      </c>
      <c r="F104" s="34">
        <v>36.99</v>
      </c>
      <c r="G104" s="102">
        <v>0.2882</v>
      </c>
      <c r="H104" s="48">
        <f t="shared" si="2"/>
        <v>47.65</v>
      </c>
      <c r="I104" s="48">
        <f t="shared" si="3"/>
        <v>95.3</v>
      </c>
      <c r="J104" s="30"/>
    </row>
    <row r="105" spans="1:10" ht="77.25" customHeight="1">
      <c r="A105" s="27" t="s">
        <v>374</v>
      </c>
      <c r="B105" s="31" t="s">
        <v>370</v>
      </c>
      <c r="C105" s="32" t="s">
        <v>375</v>
      </c>
      <c r="D105" s="33" t="s">
        <v>89</v>
      </c>
      <c r="E105" s="35">
        <f>'MEM CALC  '!N241</f>
        <v>1</v>
      </c>
      <c r="F105" s="34">
        <v>520.27</v>
      </c>
      <c r="G105" s="102">
        <v>0.2882</v>
      </c>
      <c r="H105" s="48">
        <f t="shared" si="2"/>
        <v>670.21</v>
      </c>
      <c r="I105" s="48">
        <f t="shared" si="3"/>
        <v>670.21</v>
      </c>
      <c r="J105" s="30"/>
    </row>
    <row r="106" spans="1:10" ht="53.25" customHeight="1">
      <c r="A106" s="104" t="s">
        <v>208</v>
      </c>
      <c r="B106" s="31" t="s">
        <v>371</v>
      </c>
      <c r="C106" s="106" t="s">
        <v>209</v>
      </c>
      <c r="D106" s="103" t="s">
        <v>146</v>
      </c>
      <c r="E106" s="117">
        <f>'MEM CALC  '!N243</f>
        <v>1.5</v>
      </c>
      <c r="F106" s="144">
        <v>50.21</v>
      </c>
      <c r="G106" s="102">
        <v>0.2882</v>
      </c>
      <c r="H106" s="48">
        <f t="shared" si="2"/>
        <v>64.68</v>
      </c>
      <c r="I106" s="48">
        <f t="shared" si="3"/>
        <v>97.02</v>
      </c>
      <c r="J106" s="30"/>
    </row>
    <row r="107" spans="1:10" ht="48.75" customHeight="1">
      <c r="A107" s="27" t="s">
        <v>417</v>
      </c>
      <c r="B107" s="31" t="s">
        <v>372</v>
      </c>
      <c r="C107" s="32" t="s">
        <v>418</v>
      </c>
      <c r="D107" s="37" t="s">
        <v>58</v>
      </c>
      <c r="E107" s="35">
        <f>'MEM CALC  '!N245</f>
        <v>25</v>
      </c>
      <c r="F107" s="34">
        <v>18.18</v>
      </c>
      <c r="G107" s="102">
        <v>0.2882</v>
      </c>
      <c r="H107" s="48">
        <f t="shared" si="2"/>
        <v>23.42</v>
      </c>
      <c r="I107" s="48">
        <f t="shared" si="3"/>
        <v>585.5</v>
      </c>
      <c r="J107" s="30"/>
    </row>
    <row r="108" spans="1:10" ht="51" customHeight="1">
      <c r="A108" s="27" t="s">
        <v>376</v>
      </c>
      <c r="B108" s="31" t="s">
        <v>373</v>
      </c>
      <c r="C108" s="32" t="s">
        <v>377</v>
      </c>
      <c r="D108" s="37" t="s">
        <v>58</v>
      </c>
      <c r="E108" s="35">
        <f>'MEM CALC  '!N247</f>
        <v>74</v>
      </c>
      <c r="F108" s="34">
        <v>7.43</v>
      </c>
      <c r="G108" s="102">
        <v>0.2882</v>
      </c>
      <c r="H108" s="48">
        <f t="shared" si="2"/>
        <v>9.57</v>
      </c>
      <c r="I108" s="48">
        <f t="shared" si="3"/>
        <v>708.18</v>
      </c>
      <c r="J108" s="30"/>
    </row>
    <row r="109" spans="1:10" ht="42.75" customHeight="1">
      <c r="A109" s="27" t="s">
        <v>378</v>
      </c>
      <c r="B109" s="31" t="s">
        <v>380</v>
      </c>
      <c r="C109" s="32" t="s">
        <v>379</v>
      </c>
      <c r="D109" s="33" t="s">
        <v>89</v>
      </c>
      <c r="E109" s="35">
        <f>'MEM CALC  '!N249</f>
        <v>20</v>
      </c>
      <c r="F109" s="34">
        <v>15.24</v>
      </c>
      <c r="G109" s="102">
        <v>0.2882</v>
      </c>
      <c r="H109" s="48">
        <f t="shared" si="2"/>
        <v>19.63</v>
      </c>
      <c r="I109" s="48">
        <f t="shared" si="3"/>
        <v>392.6</v>
      </c>
      <c r="J109" s="30"/>
    </row>
    <row r="110" spans="1:10" ht="68.25" customHeight="1">
      <c r="A110" s="27" t="s">
        <v>381</v>
      </c>
      <c r="B110" s="31" t="s">
        <v>382</v>
      </c>
      <c r="C110" s="32" t="s">
        <v>385</v>
      </c>
      <c r="D110" s="37" t="s">
        <v>58</v>
      </c>
      <c r="E110" s="35">
        <f>'MEM CALC  '!N251</f>
        <v>200</v>
      </c>
      <c r="F110" s="34">
        <v>3.47</v>
      </c>
      <c r="G110" s="102">
        <v>0.2882</v>
      </c>
      <c r="H110" s="48">
        <f t="shared" si="2"/>
        <v>4.47</v>
      </c>
      <c r="I110" s="48">
        <f t="shared" si="3"/>
        <v>894</v>
      </c>
      <c r="J110" s="30"/>
    </row>
    <row r="111" spans="1:10" ht="63" customHeight="1">
      <c r="A111" s="27" t="s">
        <v>381</v>
      </c>
      <c r="B111" s="31" t="s">
        <v>383</v>
      </c>
      <c r="C111" s="32" t="s">
        <v>386</v>
      </c>
      <c r="D111" s="37" t="s">
        <v>58</v>
      </c>
      <c r="E111" s="35">
        <f>'MEM CALC  '!N253</f>
        <v>200</v>
      </c>
      <c r="F111" s="34">
        <v>3.47</v>
      </c>
      <c r="G111" s="102">
        <v>0.2882</v>
      </c>
      <c r="H111" s="48">
        <f t="shared" si="2"/>
        <v>4.47</v>
      </c>
      <c r="I111" s="48">
        <f t="shared" si="3"/>
        <v>894</v>
      </c>
      <c r="J111" s="30"/>
    </row>
    <row r="112" spans="1:10" ht="63" customHeight="1">
      <c r="A112" s="27" t="s">
        <v>381</v>
      </c>
      <c r="B112" s="31" t="s">
        <v>384</v>
      </c>
      <c r="C112" s="32" t="s">
        <v>393</v>
      </c>
      <c r="D112" s="37" t="s">
        <v>58</v>
      </c>
      <c r="E112" s="35">
        <f>'MEM CALC  '!N255</f>
        <v>200</v>
      </c>
      <c r="F112" s="34">
        <v>3.47</v>
      </c>
      <c r="G112" s="102">
        <v>0.2882</v>
      </c>
      <c r="H112" s="48">
        <f t="shared" si="2"/>
        <v>4.47</v>
      </c>
      <c r="I112" s="48">
        <f t="shared" si="3"/>
        <v>894</v>
      </c>
      <c r="J112" s="30"/>
    </row>
    <row r="113" spans="1:10" ht="41.25" customHeight="1">
      <c r="A113" s="27" t="s">
        <v>388</v>
      </c>
      <c r="B113" s="31" t="s">
        <v>390</v>
      </c>
      <c r="C113" s="32" t="s">
        <v>389</v>
      </c>
      <c r="D113" s="33" t="s">
        <v>89</v>
      </c>
      <c r="E113" s="35">
        <f>'MEM CALC  '!N257</f>
        <v>4</v>
      </c>
      <c r="F113" s="34">
        <v>10.94</v>
      </c>
      <c r="G113" s="102">
        <v>0.2882</v>
      </c>
      <c r="H113" s="48">
        <f t="shared" si="2"/>
        <v>14.09</v>
      </c>
      <c r="I113" s="48">
        <f t="shared" si="3"/>
        <v>56.36</v>
      </c>
      <c r="J113" s="30"/>
    </row>
    <row r="114" spans="1:10" ht="51.75" customHeight="1">
      <c r="A114" s="27" t="s">
        <v>391</v>
      </c>
      <c r="B114" s="31" t="s">
        <v>394</v>
      </c>
      <c r="C114" s="32" t="s">
        <v>392</v>
      </c>
      <c r="D114" s="33" t="s">
        <v>89</v>
      </c>
      <c r="E114" s="35">
        <f>'MEM CALC  '!N259</f>
        <v>4</v>
      </c>
      <c r="F114" s="34">
        <v>19.07</v>
      </c>
      <c r="G114" s="102">
        <v>0.2882</v>
      </c>
      <c r="H114" s="48">
        <f t="shared" si="2"/>
        <v>24.57</v>
      </c>
      <c r="I114" s="48">
        <f t="shared" si="3"/>
        <v>98.28</v>
      </c>
      <c r="J114" s="30"/>
    </row>
    <row r="115" spans="1:10" ht="54" customHeight="1">
      <c r="A115" s="27" t="s">
        <v>397</v>
      </c>
      <c r="B115" s="31" t="s">
        <v>395</v>
      </c>
      <c r="C115" s="32" t="s">
        <v>398</v>
      </c>
      <c r="D115" s="37" t="s">
        <v>58</v>
      </c>
      <c r="E115" s="35">
        <f>'MEM CALC  '!N261</f>
        <v>120</v>
      </c>
      <c r="F115" s="34">
        <v>14.08</v>
      </c>
      <c r="G115" s="102">
        <v>0.2882</v>
      </c>
      <c r="H115" s="48">
        <f t="shared" si="2"/>
        <v>18.14</v>
      </c>
      <c r="I115" s="48">
        <f t="shared" si="3"/>
        <v>2176.8</v>
      </c>
      <c r="J115" s="30"/>
    </row>
    <row r="116" spans="1:10" ht="42" customHeight="1">
      <c r="A116" s="27" t="s">
        <v>399</v>
      </c>
      <c r="B116" s="31" t="s">
        <v>396</v>
      </c>
      <c r="C116" s="32" t="s">
        <v>400</v>
      </c>
      <c r="D116" s="33" t="s">
        <v>89</v>
      </c>
      <c r="E116" s="35">
        <f>'MEM CALC  '!N263</f>
        <v>3</v>
      </c>
      <c r="F116" s="34">
        <v>39.39</v>
      </c>
      <c r="G116" s="102">
        <v>0.2882</v>
      </c>
      <c r="H116" s="48">
        <f t="shared" si="2"/>
        <v>50.74</v>
      </c>
      <c r="I116" s="48">
        <f t="shared" si="3"/>
        <v>152.22</v>
      </c>
      <c r="J116" s="30"/>
    </row>
    <row r="117" spans="1:10" ht="42.75" customHeight="1">
      <c r="A117" s="163" t="s">
        <v>399</v>
      </c>
      <c r="B117" s="164" t="s">
        <v>404</v>
      </c>
      <c r="C117" s="165" t="s">
        <v>401</v>
      </c>
      <c r="D117" s="166" t="s">
        <v>89</v>
      </c>
      <c r="E117" s="167">
        <f>'MEM CALC  '!N265</f>
        <v>2</v>
      </c>
      <c r="F117" s="168">
        <v>39.39</v>
      </c>
      <c r="G117" s="160">
        <v>0.2882</v>
      </c>
      <c r="H117" s="161">
        <f t="shared" si="2"/>
        <v>50.74</v>
      </c>
      <c r="I117" s="161">
        <f t="shared" si="3"/>
        <v>101.48</v>
      </c>
      <c r="J117" s="30"/>
    </row>
    <row r="118" spans="1:10" ht="46.5" customHeight="1">
      <c r="A118" s="27" t="s">
        <v>402</v>
      </c>
      <c r="B118" s="31" t="s">
        <v>405</v>
      </c>
      <c r="C118" s="32" t="s">
        <v>403</v>
      </c>
      <c r="D118" s="33" t="s">
        <v>89</v>
      </c>
      <c r="E118" s="35">
        <f>'MEM CALC  '!N267</f>
        <v>4</v>
      </c>
      <c r="F118" s="34">
        <v>12.87</v>
      </c>
      <c r="G118" s="102">
        <v>0.2882</v>
      </c>
      <c r="H118" s="48">
        <f t="shared" si="2"/>
        <v>16.58</v>
      </c>
      <c r="I118" s="48">
        <f t="shared" si="3"/>
        <v>66.32</v>
      </c>
      <c r="J118" s="30"/>
    </row>
    <row r="119" spans="1:10" ht="40.5" customHeight="1">
      <c r="A119" s="27" t="s">
        <v>402</v>
      </c>
      <c r="B119" s="31" t="s">
        <v>406</v>
      </c>
      <c r="C119" s="32" t="s">
        <v>407</v>
      </c>
      <c r="D119" s="33" t="s">
        <v>89</v>
      </c>
      <c r="E119" s="35">
        <f>'MEM CALC  '!N269</f>
        <v>2</v>
      </c>
      <c r="F119" s="34">
        <v>12.87</v>
      </c>
      <c r="G119" s="102">
        <v>0.2882</v>
      </c>
      <c r="H119" s="48">
        <f>ROUND(F119*(1+G119),2)</f>
        <v>16.58</v>
      </c>
      <c r="I119" s="48">
        <f>ROUND(SUM(E119*H119),2)</f>
        <v>33.16</v>
      </c>
      <c r="J119" s="30"/>
    </row>
    <row r="120" spans="1:10" ht="42" customHeight="1">
      <c r="A120" s="27" t="s">
        <v>409</v>
      </c>
      <c r="B120" s="31" t="s">
        <v>408</v>
      </c>
      <c r="C120" s="32" t="s">
        <v>410</v>
      </c>
      <c r="D120" s="33" t="s">
        <v>89</v>
      </c>
      <c r="E120" s="35">
        <f>'MEM CALC  '!N271</f>
        <v>6</v>
      </c>
      <c r="F120" s="34">
        <v>60.55</v>
      </c>
      <c r="G120" s="102">
        <v>0.2882</v>
      </c>
      <c r="H120" s="48">
        <f>ROUND(F120*(1+G120),2)</f>
        <v>78</v>
      </c>
      <c r="I120" s="48">
        <f>ROUND(SUM(E120*H120),2)</f>
        <v>468</v>
      </c>
      <c r="J120" s="30"/>
    </row>
    <row r="121" spans="1:10" ht="30.75" customHeight="1">
      <c r="A121" s="27" t="s">
        <v>411</v>
      </c>
      <c r="B121" s="31" t="s">
        <v>413</v>
      </c>
      <c r="C121" s="32" t="s">
        <v>412</v>
      </c>
      <c r="D121" s="33" t="s">
        <v>89</v>
      </c>
      <c r="E121" s="35">
        <f>'MEM CALC  '!N273</f>
        <v>6</v>
      </c>
      <c r="F121" s="34">
        <v>10.71</v>
      </c>
      <c r="G121" s="102">
        <v>0.2882</v>
      </c>
      <c r="H121" s="48">
        <f>ROUND(F121*(1+G121),2)</f>
        <v>13.8</v>
      </c>
      <c r="I121" s="48">
        <f>ROUND(SUM(E121*H121),2)</f>
        <v>82.8</v>
      </c>
      <c r="J121" s="30"/>
    </row>
    <row r="122" spans="1:10" ht="20.25" customHeight="1">
      <c r="A122" s="27">
        <v>88264</v>
      </c>
      <c r="B122" s="31" t="s">
        <v>414</v>
      </c>
      <c r="C122" s="32" t="s">
        <v>439</v>
      </c>
      <c r="D122" s="33" t="s">
        <v>416</v>
      </c>
      <c r="E122" s="35">
        <f>'MEM CALC  '!N275</f>
        <v>80</v>
      </c>
      <c r="F122" s="34">
        <v>26.87</v>
      </c>
      <c r="G122" s="102">
        <v>0.2882</v>
      </c>
      <c r="H122" s="48">
        <f>ROUND(F122*(1+G122),2)</f>
        <v>34.61</v>
      </c>
      <c r="I122" s="48">
        <f>ROUND(SUM(E122*H122),2)</f>
        <v>2768.8</v>
      </c>
      <c r="J122" s="30"/>
    </row>
    <row r="123" spans="1:10" ht="42" customHeight="1">
      <c r="A123" s="27"/>
      <c r="B123" s="31"/>
      <c r="C123" s="32"/>
      <c r="D123" s="33"/>
      <c r="E123" s="35"/>
      <c r="F123" s="34"/>
      <c r="G123" s="102"/>
      <c r="H123" s="48"/>
      <c r="I123" s="48"/>
      <c r="J123" s="30"/>
    </row>
    <row r="124" spans="1:10" ht="20.25" customHeight="1">
      <c r="A124" s="59"/>
      <c r="B124" s="31"/>
      <c r="C124" s="32"/>
      <c r="D124" s="37"/>
      <c r="E124" s="35"/>
      <c r="F124" s="34"/>
      <c r="G124" s="102"/>
      <c r="H124" s="48"/>
      <c r="I124" s="48"/>
      <c r="J124" s="30"/>
    </row>
    <row r="125" spans="1:10" ht="18" customHeight="1">
      <c r="A125" s="27"/>
      <c r="B125" s="31"/>
      <c r="C125" s="32"/>
      <c r="D125" s="33"/>
      <c r="E125" s="35"/>
      <c r="F125" s="34"/>
      <c r="G125" s="36"/>
      <c r="H125" s="36"/>
      <c r="I125" s="36"/>
      <c r="J125" s="30"/>
    </row>
    <row r="126" spans="1:9" ht="15.75" customHeight="1">
      <c r="A126" s="42"/>
      <c r="B126" s="43"/>
      <c r="C126" s="47" t="s">
        <v>18</v>
      </c>
      <c r="D126" s="44"/>
      <c r="E126" s="45"/>
      <c r="F126" s="46"/>
      <c r="G126" s="58"/>
      <c r="H126" s="58"/>
      <c r="I126" s="120">
        <f>ROUND(SUM(I8+I11+I22+I43+I81+I97),2)</f>
        <v>327144.24</v>
      </c>
    </row>
    <row r="127" spans="1:9" ht="17.25" customHeight="1">
      <c r="A127" s="27"/>
      <c r="B127" s="31"/>
      <c r="C127" s="32"/>
      <c r="D127" s="37"/>
      <c r="E127" s="35"/>
      <c r="F127" s="34"/>
      <c r="G127" s="34"/>
      <c r="H127" s="36"/>
      <c r="I127" s="41"/>
    </row>
    <row r="128" spans="1:9" ht="17.25" customHeight="1">
      <c r="A128" s="27"/>
      <c r="B128" s="31"/>
      <c r="C128" s="92" t="s">
        <v>54</v>
      </c>
      <c r="D128" s="37"/>
      <c r="E128" s="35"/>
      <c r="F128" s="34"/>
      <c r="G128" s="34"/>
      <c r="H128" s="36"/>
      <c r="I128" s="41"/>
    </row>
    <row r="129" spans="1:9" ht="41.25" customHeight="1">
      <c r="A129" s="27"/>
      <c r="B129" s="31"/>
      <c r="C129" s="93" t="s">
        <v>450</v>
      </c>
      <c r="D129" s="37"/>
      <c r="E129" s="35"/>
      <c r="F129" s="34"/>
      <c r="G129" s="34"/>
      <c r="H129" s="36"/>
      <c r="I129" s="41"/>
    </row>
    <row r="130" spans="1:9" ht="31.5" customHeight="1">
      <c r="A130" s="27"/>
      <c r="B130" s="31"/>
      <c r="C130" s="93" t="s">
        <v>55</v>
      </c>
      <c r="D130" s="37"/>
      <c r="E130" s="35"/>
      <c r="F130" s="34"/>
      <c r="G130" s="34"/>
      <c r="H130" s="36"/>
      <c r="I130" s="41"/>
    </row>
    <row r="131" spans="1:9" ht="60" customHeight="1">
      <c r="A131" s="27"/>
      <c r="B131" s="31"/>
      <c r="C131" s="93" t="s">
        <v>98</v>
      </c>
      <c r="D131" s="37"/>
      <c r="E131" s="35"/>
      <c r="F131" s="34"/>
      <c r="G131" s="34"/>
      <c r="H131" s="36"/>
      <c r="I131" s="41"/>
    </row>
    <row r="132" spans="1:9" ht="42" customHeight="1">
      <c r="A132" s="27"/>
      <c r="B132" s="31"/>
      <c r="C132" s="93" t="s">
        <v>56</v>
      </c>
      <c r="D132" s="37"/>
      <c r="E132" s="35"/>
      <c r="F132" s="34"/>
      <c r="G132" s="34"/>
      <c r="H132" s="36"/>
      <c r="I132" s="41"/>
    </row>
    <row r="133" spans="1:9" ht="32.25" customHeight="1">
      <c r="A133" s="27"/>
      <c r="B133" s="31"/>
      <c r="C133" s="93" t="s">
        <v>57</v>
      </c>
      <c r="D133" s="37"/>
      <c r="E133" s="35"/>
      <c r="F133" s="34"/>
      <c r="G133" s="34"/>
      <c r="H133" s="36"/>
      <c r="I133" s="41"/>
    </row>
    <row r="134" spans="1:9" ht="34.5" customHeight="1">
      <c r="A134" s="31"/>
      <c r="B134" s="31"/>
      <c r="C134" s="147" t="s">
        <v>83</v>
      </c>
      <c r="D134" s="37"/>
      <c r="E134" s="35"/>
      <c r="F134" s="34"/>
      <c r="G134" s="148"/>
      <c r="H134" s="34"/>
      <c r="I134" s="149"/>
    </row>
    <row r="135" spans="1:9" ht="34.5" customHeight="1">
      <c r="A135" s="31"/>
      <c r="B135" s="31"/>
      <c r="C135" s="147"/>
      <c r="D135" s="37"/>
      <c r="E135" s="35"/>
      <c r="F135" s="34"/>
      <c r="G135" s="148"/>
      <c r="H135" s="34"/>
      <c r="I135" s="149"/>
    </row>
    <row r="136" spans="1:9" ht="34.5" customHeight="1">
      <c r="A136" s="31"/>
      <c r="B136" s="31"/>
      <c r="C136" s="147"/>
      <c r="D136" s="37"/>
      <c r="E136" s="35"/>
      <c r="F136" s="34"/>
      <c r="G136" s="148"/>
      <c r="H136" s="34"/>
      <c r="I136" s="149"/>
    </row>
    <row r="137" spans="1:9" ht="34.5" customHeight="1">
      <c r="A137" s="31"/>
      <c r="B137" s="31"/>
      <c r="C137" s="147"/>
      <c r="D137" s="37"/>
      <c r="E137" s="35"/>
      <c r="F137" s="34"/>
      <c r="G137" s="148"/>
      <c r="H137" s="34"/>
      <c r="I137" s="149"/>
    </row>
    <row r="138" spans="1:9" ht="34.5" customHeight="1">
      <c r="A138" s="31"/>
      <c r="B138" s="31"/>
      <c r="C138" s="147"/>
      <c r="D138" s="37"/>
      <c r="E138" s="35"/>
      <c r="F138" s="34"/>
      <c r="G138" s="148"/>
      <c r="H138" s="34"/>
      <c r="I138" s="149"/>
    </row>
    <row r="139" spans="1:9" ht="34.5" customHeight="1">
      <c r="A139" s="31"/>
      <c r="B139" s="31"/>
      <c r="C139" s="147"/>
      <c r="D139" s="37"/>
      <c r="E139" s="35"/>
      <c r="F139" s="34"/>
      <c r="G139" s="148"/>
      <c r="H139" s="34"/>
      <c r="I139" s="149"/>
    </row>
    <row r="140" spans="1:9" ht="34.5" customHeight="1">
      <c r="A140" s="31"/>
      <c r="B140" s="31"/>
      <c r="C140" s="147"/>
      <c r="D140" s="37"/>
      <c r="E140" s="35"/>
      <c r="F140" s="34"/>
      <c r="G140" s="148"/>
      <c r="H140" s="34"/>
      <c r="I140" s="149"/>
    </row>
    <row r="141" spans="1:9" ht="34.5" customHeight="1">
      <c r="A141" s="31"/>
      <c r="B141" s="31"/>
      <c r="C141" s="147"/>
      <c r="D141" s="37"/>
      <c r="E141" s="35"/>
      <c r="F141" s="34"/>
      <c r="G141" s="148"/>
      <c r="H141" s="34"/>
      <c r="I141" s="149"/>
    </row>
    <row r="142" spans="1:9" ht="34.5" customHeight="1">
      <c r="A142" s="31"/>
      <c r="B142" s="31"/>
      <c r="C142" s="147"/>
      <c r="D142" s="37"/>
      <c r="E142" s="35"/>
      <c r="F142" s="34"/>
      <c r="G142" s="148"/>
      <c r="H142" s="34"/>
      <c r="I142" s="149"/>
    </row>
    <row r="143" spans="1:9" ht="34.5" customHeight="1">
      <c r="A143" s="31"/>
      <c r="B143" s="31"/>
      <c r="C143" s="147"/>
      <c r="D143" s="37"/>
      <c r="E143" s="35"/>
      <c r="F143" s="34"/>
      <c r="G143" s="148"/>
      <c r="H143" s="34"/>
      <c r="I143" s="149"/>
    </row>
    <row r="144" spans="1:9" ht="34.5" customHeight="1">
      <c r="A144" s="31"/>
      <c r="B144" s="31"/>
      <c r="C144" s="147"/>
      <c r="D144" s="37"/>
      <c r="E144" s="35"/>
      <c r="F144" s="34"/>
      <c r="G144" s="148"/>
      <c r="H144" s="34"/>
      <c r="I144" s="149"/>
    </row>
    <row r="145" spans="1:9" ht="12.75">
      <c r="A145" s="169"/>
      <c r="B145" s="169"/>
      <c r="C145" s="64"/>
      <c r="D145" s="169"/>
      <c r="E145" s="64"/>
      <c r="F145" s="169"/>
      <c r="G145" s="64"/>
      <c r="H145" s="169"/>
      <c r="I145" s="169"/>
    </row>
  </sheetData>
  <sheetProtection/>
  <mergeCells count="4">
    <mergeCell ref="A3:C3"/>
    <mergeCell ref="E3:F3"/>
    <mergeCell ref="A4:C4"/>
    <mergeCell ref="A5:C5"/>
  </mergeCells>
  <hyperlinks>
    <hyperlink ref="I65157" r:id="rId1" display="DATA:Setembro/2010"/>
    <hyperlink ref="I65151" r:id="rId2" display="DATA:Setembro/2010"/>
    <hyperlink ref="I65145" r:id="rId3" display="DATA:Setembro/2010"/>
    <hyperlink ref="I65122" r:id="rId4" display="DATA:Setembro/2010"/>
    <hyperlink ref="I65120" r:id="rId5" display="DATA:Setembro/2010"/>
    <hyperlink ref="I65158" r:id="rId6" display="DATA:Setembro/2010"/>
    <hyperlink ref="I65152" r:id="rId7" display="DATA:Setembro/2010"/>
    <hyperlink ref="I65146" r:id="rId8" display="DATA:Setembro/2010"/>
    <hyperlink ref="I65123" r:id="rId9" display="DATA:Setembro/2010"/>
    <hyperlink ref="I65121" r:id="rId10" display="DATA:Setembro/2010"/>
    <hyperlink ref="I65156" r:id="rId11" display="DATA:Setembro/2010"/>
    <hyperlink ref="I65150" r:id="rId12" display="DATA:Setembro/2010"/>
    <hyperlink ref="I65144" r:id="rId13" display="DATA:Setembro/2010"/>
    <hyperlink ref="I65119" r:id="rId14" display="DATA:Setembro/2010"/>
    <hyperlink ref="I65196" r:id="rId15" display="DATA:Setembro/2010"/>
    <hyperlink ref="I65190" r:id="rId16" display="DATA:Setembro/2010"/>
    <hyperlink ref="I65184" r:id="rId17" display="DATA:Setembro/2010"/>
    <hyperlink ref="I65161" r:id="rId18" display="DATA:Setembro/2010"/>
    <hyperlink ref="I65159" r:id="rId19" display="DATA:Setembro/2010"/>
    <hyperlink ref="I6" r:id="rId20" display="DATA:Setembro/2010"/>
    <hyperlink ref="I65204" r:id="rId21" display="DATA:Setembro/2010"/>
    <hyperlink ref="I65198" r:id="rId22" display="DATA:Setembro/2010"/>
    <hyperlink ref="I65192" r:id="rId23" display="DATA:Setembro/2010"/>
    <hyperlink ref="I65169" r:id="rId24" display="DATA:Setembro/2010"/>
    <hyperlink ref="I65167" r:id="rId25" display="DATA:Setembro/2010"/>
    <hyperlink ref="I241" r:id="rId26" display="DATA:Setembro/2010"/>
    <hyperlink ref="I65371" r:id="rId27" display="DATA:Setembro/2010"/>
    <hyperlink ref="I65365" r:id="rId28" display="DATA:Setembro/2010"/>
    <hyperlink ref="I65359" r:id="rId29" display="DATA:Setembro/2010"/>
    <hyperlink ref="I65336" r:id="rId30" display="DATA:Setembro/2010"/>
    <hyperlink ref="I65334" r:id="rId31" display="DATA:Setembro/2010"/>
    <hyperlink ref="I196" r:id="rId32" display="DATA:Setembro/2010"/>
    <hyperlink ref="I194" r:id="rId33" display="DATA:Setembro/2010"/>
    <hyperlink ref="I242" r:id="rId34" display="DATA:Setembro/2010"/>
    <hyperlink ref="I65372" r:id="rId35" display="DATA:Setembro/2010"/>
    <hyperlink ref="I65366" r:id="rId36" display="DATA:Setembro/2010"/>
    <hyperlink ref="I65360" r:id="rId37" display="DATA:Setembro/2010"/>
    <hyperlink ref="I65337" r:id="rId38" display="DATA:Setembro/2010"/>
    <hyperlink ref="I65335" r:id="rId39" display="DATA:Setembro/2010"/>
    <hyperlink ref="I197" r:id="rId40" display="DATA:Setembro/2010"/>
    <hyperlink ref="I195" r:id="rId41" display="DATA:Setembro/2010"/>
    <hyperlink ref="I240" r:id="rId42" display="DATA:Setembro/2010"/>
    <hyperlink ref="I65370" r:id="rId43" display="DATA:Setembro/2010"/>
    <hyperlink ref="I65364" r:id="rId44" display="DATA:Setembro/2010"/>
    <hyperlink ref="I65358" r:id="rId45" display="DATA:Setembro/2010"/>
    <hyperlink ref="I65333" r:id="rId46" display="DATA:Setembro/2010"/>
    <hyperlink ref="I193" r:id="rId47" display="DATA:Setembro/2010"/>
    <hyperlink ref="I280" r:id="rId48" display="DATA:Setembro/2010"/>
    <hyperlink ref="I65375" r:id="rId49" display="DATA:Setembro/2010"/>
    <hyperlink ref="I65373" r:id="rId50" display="DATA:Setembro/2010"/>
    <hyperlink ref="I234" r:id="rId51" display="DATA:Setembro/2010"/>
    <hyperlink ref="I232" r:id="rId52" display="DATA:Setembro/2010"/>
    <hyperlink ref="I65383" r:id="rId53" display="DATA:Setembro/2010"/>
    <hyperlink ref="I65381" r:id="rId54" display="DATA:Setembro/2010"/>
    <hyperlink ref="I65257" r:id="rId55" display="DATA:Setembro/2010"/>
    <hyperlink ref="I65251" r:id="rId56" display="DATA:Setembro/2010"/>
    <hyperlink ref="I65245" r:id="rId57" display="DATA:Setembro/2010"/>
    <hyperlink ref="I65222" r:id="rId58" display="DATA:Setembro/2010"/>
    <hyperlink ref="I65220" r:id="rId59" display="DATA:Setembro/2010"/>
    <hyperlink ref="I65258" r:id="rId60" display="DATA:Setembro/2010"/>
    <hyperlink ref="I65252" r:id="rId61" display="DATA:Setembro/2010"/>
    <hyperlink ref="I65246" r:id="rId62" display="DATA:Setembro/2010"/>
    <hyperlink ref="I65223" r:id="rId63" display="DATA:Setembro/2010"/>
    <hyperlink ref="I65221" r:id="rId64" display="DATA:Setembro/2010"/>
    <hyperlink ref="I65256" r:id="rId65" display="DATA:Setembro/2010"/>
    <hyperlink ref="I65250" r:id="rId66" display="DATA:Setembro/2010"/>
    <hyperlink ref="I65244" r:id="rId67" display="DATA:Setembro/2010"/>
    <hyperlink ref="I65219" r:id="rId68" display="DATA:Setembro/2010"/>
    <hyperlink ref="I166" r:id="rId69" display="DATA:Setembro/2010"/>
    <hyperlink ref="I65296" r:id="rId70" display="DATA:Setembro/2010"/>
    <hyperlink ref="I65290" r:id="rId71" display="DATA:Setembro/2010"/>
    <hyperlink ref="I65284" r:id="rId72" display="DATA:Setembro/2010"/>
    <hyperlink ref="I65261" r:id="rId73" display="DATA:Setembro/2010"/>
    <hyperlink ref="I65259" r:id="rId74" display="DATA:Setembro/2010"/>
    <hyperlink ref="I65304" r:id="rId75" display="DATA:Setembro/2010"/>
    <hyperlink ref="I65298" r:id="rId76" display="DATA:Setembro/2010"/>
    <hyperlink ref="I65292" r:id="rId77" display="DATA:Setembro/2010"/>
    <hyperlink ref="I65269" r:id="rId78" display="DATA:Setembro/2010"/>
    <hyperlink ref="I65267" r:id="rId79" display="DATA:Setembro/2010"/>
    <hyperlink ref="I65206" r:id="rId80" display="DATA:Setembro/2010"/>
    <hyperlink ref="I65200" r:id="rId81" display="DATA:Setembro/2010"/>
    <hyperlink ref="I65194" r:id="rId82" display="DATA:Setembro/2010"/>
    <hyperlink ref="I65171" r:id="rId83" display="DATA:Setembro/2010"/>
    <hyperlink ref="I65207" r:id="rId84" display="DATA:Setembro/2010"/>
    <hyperlink ref="I65201" r:id="rId85" display="DATA:Setembro/2010"/>
    <hyperlink ref="I65195" r:id="rId86" display="DATA:Setembro/2010"/>
    <hyperlink ref="I65172" r:id="rId87" display="DATA:Setembro/2010"/>
    <hyperlink ref="I65170" r:id="rId88" display="DATA:Setembro/2010"/>
    <hyperlink ref="I65205" r:id="rId89" display="DATA:Setembro/2010"/>
    <hyperlink ref="I65199" r:id="rId90" display="DATA:Setembro/2010"/>
    <hyperlink ref="I65193" r:id="rId91" display="DATA:Setembro/2010"/>
    <hyperlink ref="I65168" r:id="rId92" display="DATA:Setembro/2010"/>
    <hyperlink ref="I65239" r:id="rId93" display="DATA:Setembro/2010"/>
    <hyperlink ref="I65233" r:id="rId94" display="DATA:Setembro/2010"/>
    <hyperlink ref="I65210" r:id="rId95" display="DATA:Setembro/2010"/>
    <hyperlink ref="I65208" r:id="rId96" display="DATA:Setembro/2010"/>
    <hyperlink ref="I65253" r:id="rId97" display="DATA:Setembro/2010"/>
    <hyperlink ref="I65247" r:id="rId98" display="DATA:Setembro/2010"/>
    <hyperlink ref="I65241" r:id="rId99" display="DATA:Setembro/2010"/>
    <hyperlink ref="I65218" r:id="rId100" display="DATA:Setembro/2010"/>
    <hyperlink ref="I65216" r:id="rId101" display="DATA:Setembro/2010"/>
    <hyperlink ref="I65191" r:id="rId102" display="DATA:Setembro/2010"/>
    <hyperlink ref="I65185" r:id="rId103" display="DATA:Setembro/2010"/>
    <hyperlink ref="I65179" r:id="rId104" display="DATA:Setembro/2010"/>
    <hyperlink ref="I65154" r:id="rId105" display="DATA:Setembro/2010"/>
    <hyperlink ref="I65186" r:id="rId106" display="DATA:Setembro/2010"/>
    <hyperlink ref="I65180" r:id="rId107" display="DATA:Setembro/2010"/>
    <hyperlink ref="I65155" r:id="rId108" display="DATA:Setembro/2010"/>
    <hyperlink ref="I65178" r:id="rId109" display="DATA:Setembro/2010"/>
    <hyperlink ref="I65153" r:id="rId110" display="DATA:Setembro/2010"/>
    <hyperlink ref="I65230" r:id="rId111" display="DATA:Setembro/2010"/>
    <hyperlink ref="I65224" r:id="rId112" display="DATA:Setembro/2010"/>
    <hyperlink ref="I65238" r:id="rId113" display="DATA:Setembro/2010"/>
    <hyperlink ref="I65232" r:id="rId114" display="DATA:Setembro/2010"/>
    <hyperlink ref="I65226" r:id="rId115" display="DATA:Setembro/2010"/>
    <hyperlink ref="I65203" r:id="rId116" display="DATA:Setembro/2010"/>
    <hyperlink ref="I65126" r:id="rId117" display="DATA:Setembro/2010"/>
    <hyperlink ref="I65114" r:id="rId118" display="DATA:Setembro/2010"/>
    <hyperlink ref="I65091" r:id="rId119" display="DATA:Setembro/2010"/>
    <hyperlink ref="I65089" r:id="rId120" display="DATA:Setembro/2010"/>
    <hyperlink ref="I65127" r:id="rId121" display="DATA:Setembro/2010"/>
    <hyperlink ref="I65115" r:id="rId122" display="DATA:Setembro/2010"/>
    <hyperlink ref="I65092" r:id="rId123" display="DATA:Setembro/2010"/>
    <hyperlink ref="I65090" r:id="rId124" display="DATA:Setembro/2010"/>
    <hyperlink ref="I65125" r:id="rId125" display="DATA:Setembro/2010"/>
    <hyperlink ref="I65113" r:id="rId126" display="DATA:Setembro/2010"/>
    <hyperlink ref="I65088" r:id="rId127" display="DATA:Setembro/2010"/>
    <hyperlink ref="I65165" r:id="rId128" display="DATA:Setembro/2010"/>
    <hyperlink ref="I65130" r:id="rId129" display="DATA:Setembro/2010"/>
    <hyperlink ref="I65128" r:id="rId130" display="DATA:Setembro/2010"/>
    <hyperlink ref="I65173" r:id="rId131" display="DATA:Setembro/2010"/>
    <hyperlink ref="I65138" r:id="rId132" display="DATA:Setembro/2010"/>
    <hyperlink ref="I65136" r:id="rId133" display="DATA:Setembro/2010"/>
    <hyperlink ref="I65109" r:id="rId134" display="DATA:Setembro/2010"/>
    <hyperlink ref="I65103" r:id="rId135" display="DATA:Setembro/2010"/>
    <hyperlink ref="I65080" r:id="rId136" display="DATA:Setembro/2010"/>
    <hyperlink ref="I65078" r:id="rId137" display="DATA:Setembro/2010"/>
    <hyperlink ref="I65116" r:id="rId138" display="DATA:Setembro/2010"/>
    <hyperlink ref="I65110" r:id="rId139" display="DATA:Setembro/2010"/>
    <hyperlink ref="I65104" r:id="rId140" display="DATA:Setembro/2010"/>
    <hyperlink ref="I65081" r:id="rId141" display="DATA:Setembro/2010"/>
    <hyperlink ref="I65079" r:id="rId142" display="DATA:Setembro/2010"/>
    <hyperlink ref="I65108" r:id="rId143" display="DATA:Setembro/2010"/>
    <hyperlink ref="I65102" r:id="rId144" display="DATA:Setembro/2010"/>
    <hyperlink ref="I65077" r:id="rId145" display="DATA:Setembro/2010"/>
    <hyperlink ref="I65148" r:id="rId146" display="DATA:Setembro/2010"/>
    <hyperlink ref="I65142" r:id="rId147" display="DATA:Setembro/2010"/>
    <hyperlink ref="I65117" r:id="rId148" display="DATA:Setembro/2010"/>
    <hyperlink ref="I65162" r:id="rId149" display="DATA:Setembro/2010"/>
    <hyperlink ref="I65100" r:id="rId150" display="DATA:Setembro/2010"/>
    <hyperlink ref="I65094" r:id="rId151" display="DATA:Setembro/2010"/>
    <hyperlink ref="I65065" r:id="rId152" display="DATA:Setembro/2010"/>
    <hyperlink ref="I65063" r:id="rId153" display="DATA:Setembro/2010"/>
    <hyperlink ref="I65101" r:id="rId154" display="DATA:Setembro/2010"/>
    <hyperlink ref="I65095" r:id="rId155" display="DATA:Setembro/2010"/>
    <hyperlink ref="I65066" r:id="rId156" display="DATA:Setembro/2010"/>
    <hyperlink ref="I65064" r:id="rId157" display="DATA:Setembro/2010"/>
    <hyperlink ref="I65099" r:id="rId158" display="DATA:Setembro/2010"/>
    <hyperlink ref="I65093" r:id="rId159" display="DATA:Setembro/2010"/>
    <hyperlink ref="I65087" r:id="rId160" display="DATA:Setembro/2010"/>
    <hyperlink ref="I65062" r:id="rId161" display="DATA:Setembro/2010"/>
    <hyperlink ref="I65139" r:id="rId162" display="DATA:Setembro/2010"/>
    <hyperlink ref="I65133" r:id="rId163" display="DATA:Setembro/2010"/>
    <hyperlink ref="I65147" r:id="rId164" display="DATA:Setembro/2010"/>
    <hyperlink ref="I65141" r:id="rId165" display="DATA:Setembro/2010"/>
    <hyperlink ref="I65135" r:id="rId166" display="DATA:Setembro/2010"/>
    <hyperlink ref="I65112" r:id="rId167" display="DATA:Setembro/2010"/>
    <hyperlink ref="I65202" r:id="rId168" display="DATA:Setembro/2010"/>
    <hyperlink ref="I65240" r:id="rId169" display="DATA:Setembro/2010"/>
    <hyperlink ref="I65234" r:id="rId170" display="DATA:Setembro/2010"/>
    <hyperlink ref="I65211" r:id="rId171" display="DATA:Setembro/2010"/>
    <hyperlink ref="I65209" r:id="rId172" display="DATA:Setembro/2010"/>
    <hyperlink ref="I65254" r:id="rId173" display="DATA:Setembro/2010"/>
    <hyperlink ref="I65248" r:id="rId174" display="DATA:Setembro/2010"/>
    <hyperlink ref="I65242" r:id="rId175" display="DATA:Setembro/2010"/>
    <hyperlink ref="I65217" r:id="rId176" display="DATA:Setembro/2010"/>
    <hyperlink ref="I291" r:id="rId177" display="DATA:Setembro/2010"/>
    <hyperlink ref="I65386" r:id="rId178" display="DATA:Setembro/2010"/>
    <hyperlink ref="I65384" r:id="rId179" display="DATA:Setembro/2010"/>
    <hyperlink ref="I246" r:id="rId180" display="DATA:Setembro/2010"/>
    <hyperlink ref="I244" r:id="rId181" display="DATA:Setembro/2010"/>
    <hyperlink ref="I292" r:id="rId182" display="DATA:Setembro/2010"/>
    <hyperlink ref="I65387" r:id="rId183" display="DATA:Setembro/2010"/>
    <hyperlink ref="I65385" r:id="rId184" display="DATA:Setembro/2010"/>
    <hyperlink ref="I247" r:id="rId185" display="DATA:Setembro/2010"/>
    <hyperlink ref="I245" r:id="rId186" display="DATA:Setembro/2010"/>
    <hyperlink ref="I290" r:id="rId187" display="DATA:Setembro/2010"/>
    <hyperlink ref="I243" r:id="rId188" display="DATA:Setembro/2010"/>
    <hyperlink ref="I330" r:id="rId189" display="DATA:Setembro/2010"/>
    <hyperlink ref="I284" r:id="rId190" display="DATA:Setembro/2010"/>
    <hyperlink ref="I282" r:id="rId191" display="DATA:Setembro/2010"/>
    <hyperlink ref="I145" r:id="rId192" display="DATA:Setembro/2010"/>
    <hyperlink ref="I65307" r:id="rId193" display="DATA:Setembro/2010"/>
    <hyperlink ref="I65301" r:id="rId194" display="DATA:Setembro/2010"/>
    <hyperlink ref="I65295" r:id="rId195" display="DATA:Setembro/2010"/>
    <hyperlink ref="I65272" r:id="rId196" display="DATA:Setembro/2010"/>
    <hyperlink ref="I65270" r:id="rId197" display="DATA:Setembro/2010"/>
    <hyperlink ref="I65308" r:id="rId198" display="DATA:Setembro/2010"/>
    <hyperlink ref="I65302" r:id="rId199" display="DATA:Setembro/2010"/>
    <hyperlink ref="I65273" r:id="rId200" display="DATA:Setembro/2010"/>
    <hyperlink ref="I65271" r:id="rId201" display="DATA:Setembro/2010"/>
    <hyperlink ref="I65306" r:id="rId202" display="DATA:Setembro/2010"/>
    <hyperlink ref="I65300" r:id="rId203" display="DATA:Setembro/2010"/>
    <hyperlink ref="I65294" r:id="rId204" display="DATA:Setembro/2010"/>
    <hyperlink ref="I216" r:id="rId205" display="DATA:Setembro/2010"/>
    <hyperlink ref="I65346" r:id="rId206" display="DATA:Setembro/2010"/>
    <hyperlink ref="I65340" r:id="rId207" display="DATA:Setembro/2010"/>
    <hyperlink ref="I65311" r:id="rId208" display="DATA:Setembro/2010"/>
    <hyperlink ref="I65309" r:id="rId209" display="DATA:Setembro/2010"/>
    <hyperlink ref="I65354" r:id="rId210" display="DATA:Setembro/2010"/>
    <hyperlink ref="I65348" r:id="rId211" display="DATA:Setembro/2010"/>
    <hyperlink ref="I65342" r:id="rId212" display="DATA:Setembro/2010"/>
    <hyperlink ref="I65319" r:id="rId213" display="DATA:Setembro/2010"/>
    <hyperlink ref="I65317" r:id="rId214" display="DATA:Setembro/2010"/>
    <hyperlink ref="I65255" r:id="rId215" display="DATA:Setembro/2010"/>
    <hyperlink ref="I65249" r:id="rId216" display="DATA:Setembro/2010"/>
    <hyperlink ref="I65243" r:id="rId217" display="DATA:Setembro/2010"/>
    <hyperlink ref="I65289" r:id="rId218" display="DATA:Setembro/2010"/>
    <hyperlink ref="I65283" r:id="rId219" display="DATA:Setembro/2010"/>
    <hyperlink ref="I65260" r:id="rId220" display="DATA:Setembro/2010"/>
    <hyperlink ref="I65303" r:id="rId221" display="DATA:Setembro/2010"/>
    <hyperlink ref="I65297" r:id="rId222" display="DATA:Setembro/2010"/>
    <hyperlink ref="I65291" r:id="rId223" display="DATA:Setembro/2010"/>
    <hyperlink ref="I65268" r:id="rId224" display="DATA:Setembro/2010"/>
    <hyperlink ref="I65266" r:id="rId225" display="DATA:Setembro/2010"/>
    <hyperlink ref="I65235" r:id="rId226" display="DATA:Setembro/2010"/>
    <hyperlink ref="I65229" r:id="rId227" display="DATA:Setembro/2010"/>
    <hyperlink ref="I65236" r:id="rId228" display="DATA:Setembro/2010"/>
    <hyperlink ref="I65228" r:id="rId229" display="DATA:Setembro/2010"/>
    <hyperlink ref="I65280" r:id="rId230" display="DATA:Setembro/2010"/>
    <hyperlink ref="I65274" r:id="rId231" display="DATA:Setembro/2010"/>
    <hyperlink ref="I65288" r:id="rId232" display="DATA:Setembro/2010"/>
    <hyperlink ref="I65282" r:id="rId233" display="DATA:Setembro/2010"/>
    <hyperlink ref="I65276" r:id="rId234" display="DATA:Setembro/2010"/>
    <hyperlink ref="I65176" r:id="rId235" display="DATA:Setembro/2010"/>
    <hyperlink ref="I65164" r:id="rId236" display="DATA:Setembro/2010"/>
    <hyperlink ref="I65177" r:id="rId237" display="DATA:Setembro/2010"/>
    <hyperlink ref="I65140" r:id="rId238" display="DATA:Setembro/2010"/>
    <hyperlink ref="I65175" r:id="rId239" display="DATA:Setembro/2010"/>
    <hyperlink ref="I65163" r:id="rId240" display="DATA:Setembro/2010"/>
    <hyperlink ref="I65215" r:id="rId241" display="DATA:Setembro/2010"/>
    <hyperlink ref="I65188" r:id="rId242" display="DATA:Setembro/2010"/>
    <hyperlink ref="I65166" r:id="rId243" display="DATA:Setembro/2010"/>
    <hyperlink ref="I65160" r:id="rId244" display="DATA:Setembro/2010"/>
    <hyperlink ref="I65131" r:id="rId245" display="DATA:Setembro/2010"/>
    <hyperlink ref="I65129" r:id="rId246" display="DATA:Setembro/2010"/>
    <hyperlink ref="I65212" r:id="rId247" display="DATA:Setembro/2010"/>
    <hyperlink ref="I65149" r:id="rId248" display="DATA:Setembro/2010"/>
    <hyperlink ref="I65143" r:id="rId249" display="DATA:Setembro/2010"/>
    <hyperlink ref="I65137" r:id="rId250" display="DATA:Setembro/2010"/>
    <hyperlink ref="I65189" r:id="rId251" display="DATA:Setembro/2010"/>
    <hyperlink ref="I65183" r:id="rId252" display="DATA:Setembro/2010"/>
    <hyperlink ref="I65197" r:id="rId253" display="DATA:Setembro/2010"/>
    <hyperlink ref="I65187" r:id="rId254" display="DATA:Setembro/2010"/>
    <hyperlink ref="I65265" r:id="rId255" display="DATA:Setembro/2010"/>
    <hyperlink ref="I162" r:id="rId256" display="DATA:Setembro/2010"/>
    <hyperlink ref="I65286" r:id="rId257" display="DATA:Setembro/2010"/>
    <hyperlink ref="I65263" r:id="rId258" display="DATA:Setembro/2010"/>
    <hyperlink ref="I65036" r:id="rId259" display="DATA:Setembro/2010"/>
    <hyperlink ref="I65030" r:id="rId260" display="DATA:Setembro/2010"/>
    <hyperlink ref="I65024" r:id="rId261" display="DATA:Setembro/2010"/>
    <hyperlink ref="I65001" r:id="rId262" display="DATA:Setembro/2010"/>
    <hyperlink ref="I64999" r:id="rId263" display="DATA:Setembro/2010"/>
    <hyperlink ref="I65037" r:id="rId264" display="DATA:Setembro/2010"/>
    <hyperlink ref="I65031" r:id="rId265" display="DATA:Setembro/2010"/>
    <hyperlink ref="I65025" r:id="rId266" display="DATA:Setembro/2010"/>
    <hyperlink ref="I65002" r:id="rId267" display="DATA:Setembro/2010"/>
    <hyperlink ref="I65000" r:id="rId268" display="DATA:Setembro/2010"/>
    <hyperlink ref="I65035" r:id="rId269" display="DATA:Setembro/2010"/>
    <hyperlink ref="I65029" r:id="rId270" display="DATA:Setembro/2010"/>
    <hyperlink ref="I65023" r:id="rId271" display="DATA:Setembro/2010"/>
    <hyperlink ref="I64998" r:id="rId272" display="DATA:Setembro/2010"/>
    <hyperlink ref="I65075" r:id="rId273" display="DATA:Setembro/2010"/>
    <hyperlink ref="I65069" r:id="rId274" display="DATA:Setembro/2010"/>
    <hyperlink ref="I65040" r:id="rId275" display="DATA:Setembro/2010"/>
    <hyperlink ref="I65038" r:id="rId276" display="DATA:Setembro/2010"/>
    <hyperlink ref="I65083" r:id="rId277" display="DATA:Setembro/2010"/>
    <hyperlink ref="I65071" r:id="rId278" display="DATA:Setembro/2010"/>
    <hyperlink ref="I65048" r:id="rId279" display="DATA:Setembro/2010"/>
    <hyperlink ref="I65046" r:id="rId280" display="DATA:Setembro/2010"/>
    <hyperlink ref="I65213" r:id="rId281" display="DATA:Setembro/2010"/>
    <hyperlink ref="I65214" r:id="rId282" display="DATA:Setembro/2010"/>
    <hyperlink ref="I65237" r:id="rId283" display="DATA:Setembro/2010"/>
    <hyperlink ref="I159" r:id="rId284" display="DATA:Setembro/2010"/>
    <hyperlink ref="I65277" r:id="rId285" display="DATA:Setembro/2010"/>
    <hyperlink ref="I65262" r:id="rId286" display="DATA:Setembro/2010"/>
    <hyperlink ref="I65124" r:id="rId287" display="DATA:Setembro/2010"/>
    <hyperlink ref="I65098" r:id="rId288" display="DATA:Setembro/2010"/>
    <hyperlink ref="I65085" r:id="rId289" display="DATA:Setembro/2010"/>
    <hyperlink ref="I65073" r:id="rId290" display="DATA:Setembro/2010"/>
    <hyperlink ref="I65050" r:id="rId291" display="DATA:Setembro/2010"/>
    <hyperlink ref="I65086" r:id="rId292" display="DATA:Setembro/2010"/>
    <hyperlink ref="I65074" r:id="rId293" display="DATA:Setembro/2010"/>
    <hyperlink ref="I65051" r:id="rId294" display="DATA:Setembro/2010"/>
    <hyperlink ref="I65049" r:id="rId295" display="DATA:Setembro/2010"/>
    <hyperlink ref="I65084" r:id="rId296" display="DATA:Setembro/2010"/>
    <hyperlink ref="I65072" r:id="rId297" display="DATA:Setembro/2010"/>
    <hyperlink ref="I65047" r:id="rId298" display="DATA:Setembro/2010"/>
    <hyperlink ref="I65118" r:id="rId299" display="DATA:Setembro/2010"/>
    <hyperlink ref="I65132" r:id="rId300" display="DATA:Setembro/2010"/>
    <hyperlink ref="I65097" r:id="rId301" display="DATA:Setembro/2010"/>
    <hyperlink ref="I65070" r:id="rId302" display="DATA:Setembro/2010"/>
    <hyperlink ref="I65058" r:id="rId303" display="DATA:Setembro/2010"/>
    <hyperlink ref="I65033" r:id="rId304" display="DATA:Setembro/2010"/>
    <hyperlink ref="I65059" r:id="rId305" display="DATA:Setembro/2010"/>
    <hyperlink ref="I65034" r:id="rId306" display="DATA:Setembro/2010"/>
    <hyperlink ref="I65057" r:id="rId307" display="DATA:Setembro/2010"/>
    <hyperlink ref="I65032" r:id="rId308" display="DATA:Setembro/2010"/>
    <hyperlink ref="I65111" r:id="rId309" display="DATA:Setembro/2010"/>
    <hyperlink ref="I65105" r:id="rId310" display="DATA:Setembro/2010"/>
    <hyperlink ref="I65082" r:id="rId311" display="DATA:Setembro/2010"/>
    <hyperlink ref="I65005" r:id="rId312" display="DATA:Setembro/2010"/>
    <hyperlink ref="I64993" r:id="rId313" display="DATA:Setembro/2010"/>
    <hyperlink ref="I64970" r:id="rId314" display="DATA:Setembro/2010"/>
    <hyperlink ref="I64968" r:id="rId315" display="DATA:Setembro/2010"/>
    <hyperlink ref="I65006" r:id="rId316" display="DATA:Setembro/2010"/>
    <hyperlink ref="I64994" r:id="rId317" display="DATA:Setembro/2010"/>
    <hyperlink ref="I64971" r:id="rId318" display="DATA:Setembro/2010"/>
    <hyperlink ref="I64969" r:id="rId319" display="DATA:Setembro/2010"/>
    <hyperlink ref="I65004" r:id="rId320" display="DATA:Setembro/2010"/>
    <hyperlink ref="I64992" r:id="rId321" display="DATA:Setembro/2010"/>
    <hyperlink ref="I64967" r:id="rId322" display="DATA:Setembro/2010"/>
    <hyperlink ref="I65044" r:id="rId323" display="DATA:Setembro/2010"/>
    <hyperlink ref="I65009" r:id="rId324" display="DATA:Setembro/2010"/>
    <hyperlink ref="I65007" r:id="rId325" display="DATA:Setembro/2010"/>
    <hyperlink ref="I65052" r:id="rId326" display="DATA:Setembro/2010"/>
    <hyperlink ref="I65017" r:id="rId327" display="DATA:Setembro/2010"/>
    <hyperlink ref="I65015" r:id="rId328" display="DATA:Setembro/2010"/>
    <hyperlink ref="I64988" r:id="rId329" display="DATA:Setembro/2010"/>
    <hyperlink ref="I64982" r:id="rId330" display="DATA:Setembro/2010"/>
    <hyperlink ref="I64959" r:id="rId331" display="DATA:Setembro/2010"/>
    <hyperlink ref="I64957" r:id="rId332" display="DATA:Setembro/2010"/>
    <hyperlink ref="I64995" r:id="rId333" display="DATA:Setembro/2010"/>
    <hyperlink ref="I64989" r:id="rId334" display="DATA:Setembro/2010"/>
    <hyperlink ref="I64983" r:id="rId335" display="DATA:Setembro/2010"/>
    <hyperlink ref="I64960" r:id="rId336" display="DATA:Setembro/2010"/>
    <hyperlink ref="I64958" r:id="rId337" display="DATA:Setembro/2010"/>
    <hyperlink ref="I64987" r:id="rId338" display="DATA:Setembro/2010"/>
    <hyperlink ref="I64981" r:id="rId339" display="DATA:Setembro/2010"/>
    <hyperlink ref="I64956" r:id="rId340" display="DATA:Setembro/2010"/>
    <hyperlink ref="I65027" r:id="rId341" display="DATA:Setembro/2010"/>
    <hyperlink ref="I65021" r:id="rId342" display="DATA:Setembro/2010"/>
    <hyperlink ref="I64996" r:id="rId343" display="DATA:Setembro/2010"/>
    <hyperlink ref="I65041" r:id="rId344" display="DATA:Setembro/2010"/>
    <hyperlink ref="I64979" r:id="rId345" display="DATA:Setembro/2010"/>
    <hyperlink ref="I64973" r:id="rId346" display="DATA:Setembro/2010"/>
    <hyperlink ref="I64944" r:id="rId347" display="DATA:Setembro/2010"/>
    <hyperlink ref="I64942" r:id="rId348" display="DATA:Setembro/2010"/>
    <hyperlink ref="I64980" r:id="rId349" display="DATA:Setembro/2010"/>
    <hyperlink ref="I64974" r:id="rId350" display="DATA:Setembro/2010"/>
    <hyperlink ref="I64945" r:id="rId351" display="DATA:Setembro/2010"/>
    <hyperlink ref="I64943" r:id="rId352" display="DATA:Setembro/2010"/>
    <hyperlink ref="I64978" r:id="rId353" display="DATA:Setembro/2010"/>
    <hyperlink ref="I64972" r:id="rId354" display="DATA:Setembro/2010"/>
    <hyperlink ref="I64966" r:id="rId355" display="DATA:Setembro/2010"/>
    <hyperlink ref="I64941" r:id="rId356" display="DATA:Setembro/2010"/>
    <hyperlink ref="I65018" r:id="rId357" display="DATA:Setembro/2010"/>
    <hyperlink ref="I65012" r:id="rId358" display="DATA:Setembro/2010"/>
    <hyperlink ref="I65026" r:id="rId359" display="DATA:Setembro/2010"/>
    <hyperlink ref="I65020" r:id="rId360" display="DATA:Setembro/2010"/>
    <hyperlink ref="I65014" r:id="rId361" display="DATA:Setembro/2010"/>
    <hyperlink ref="I64991" r:id="rId362" display="DATA:Setembro/2010"/>
    <hyperlink ref="I65096" r:id="rId363" display="DATA:Setembro/2010"/>
    <hyperlink ref="I170" r:id="rId364" display="DATA:Setembro/2010"/>
    <hyperlink ref="I171" r:id="rId365" display="DATA:Setembro/2010"/>
    <hyperlink ref="I65264" r:id="rId366" display="DATA:Setembro/2010"/>
    <hyperlink ref="I169" r:id="rId367" display="DATA:Setembro/2010"/>
    <hyperlink ref="I65299" r:id="rId368" display="DATA:Setembro/2010"/>
    <hyperlink ref="I65293" r:id="rId369" display="DATA:Setembro/2010"/>
    <hyperlink ref="I65287" r:id="rId370" display="DATA:Setembro/2010"/>
    <hyperlink ref="I209" r:id="rId371" display="DATA:Setembro/2010"/>
    <hyperlink ref="I65327" r:id="rId372" display="DATA:Setembro/2010"/>
    <hyperlink ref="I163" r:id="rId373" display="DATA:Setembro/2010"/>
    <hyperlink ref="I161" r:id="rId374" display="DATA:Setembro/2010"/>
    <hyperlink ref="I65312" r:id="rId375" display="DATA:Setembro/2010"/>
    <hyperlink ref="I65310" r:id="rId376" display="DATA:Setembro/2010"/>
    <hyperlink ref="I65174" r:id="rId377" display="DATA:Setembro/2010"/>
    <hyperlink ref="I65181" r:id="rId378" display="DATA:Setembro/2010"/>
    <hyperlink ref="I65225" r:id="rId379" display="DATA:Setembro/2010"/>
    <hyperlink ref="I65227" r:id="rId380" display="DATA:Setembro/2010"/>
    <hyperlink ref="I65134" r:id="rId381" display="DATA:Setembro/2010"/>
    <hyperlink ref="I65182" r:id="rId382" display="DATA:Setembro/2010"/>
    <hyperlink ref="I65107" r:id="rId383" display="DATA:Setembro/2010"/>
    <hyperlink ref="I65055" r:id="rId384" display="DATA:Setembro/2010"/>
    <hyperlink ref="I65043" r:id="rId385" display="DATA:Setembro/2010"/>
    <hyperlink ref="I65056" r:id="rId386" display="DATA:Setembro/2010"/>
    <hyperlink ref="I65019" r:id="rId387" display="DATA:Setembro/2010"/>
    <hyperlink ref="I65054" r:id="rId388" display="DATA:Setembro/2010"/>
    <hyperlink ref="I65042" r:id="rId389" display="DATA:Setembro/2010"/>
    <hyperlink ref="I65067" r:id="rId390" display="DATA:Setembro/2010"/>
    <hyperlink ref="I65045" r:id="rId391" display="DATA:Setembro/2010"/>
    <hyperlink ref="I65039" r:id="rId392" display="DATA:Setembro/2010"/>
    <hyperlink ref="I65010" r:id="rId393" display="DATA:Setembro/2010"/>
    <hyperlink ref="I65008" r:id="rId394" display="DATA:Setembro/2010"/>
    <hyperlink ref="I65028" r:id="rId395" display="DATA:Setembro/2010"/>
    <hyperlink ref="I65022" r:id="rId396" display="DATA:Setembro/2010"/>
    <hyperlink ref="I65016" r:id="rId397" display="DATA:Setembro/2010"/>
    <hyperlink ref="I65068" r:id="rId398" display="DATA:Setembro/2010"/>
    <hyperlink ref="I65076" r:id="rId399" display="DATA:Setembro/2010"/>
    <hyperlink ref="I7" r:id="rId400" display="DATA:Setembro/2010"/>
    <hyperlink ref="I65231" r:id="rId401" display="DATA:Setembro/2010"/>
    <hyperlink ref="I153" r:id="rId402" display="DATA:Setembro/2010"/>
    <hyperlink ref="I65106" r:id="rId403" display="DATA:Setembro/2010"/>
    <hyperlink ref="I65053" r:id="rId404" display="DATA:Setembro/2010"/>
    <hyperlink ref="I64964" r:id="rId405" display="DATA:Setembro/2010"/>
    <hyperlink ref="I64962" r:id="rId406" display="DATA:Setembro/2010"/>
    <hyperlink ref="I64965" r:id="rId407" display="DATA:Setembro/2010"/>
    <hyperlink ref="I64963" r:id="rId408" display="DATA:Setembro/2010"/>
    <hyperlink ref="I64986" r:id="rId409" display="DATA:Setembro/2010"/>
    <hyperlink ref="I64961" r:id="rId410" display="DATA:Setembro/2010"/>
    <hyperlink ref="I65003" r:id="rId411" display="DATA:Setembro/2010"/>
    <hyperlink ref="I65011" r:id="rId412" display="DATA:Setembro/2010"/>
    <hyperlink ref="I64976" r:id="rId413" display="DATA:Setembro/2010"/>
    <hyperlink ref="I64953" r:id="rId414" display="DATA:Setembro/2010"/>
    <hyperlink ref="I64951" r:id="rId415" display="DATA:Setembro/2010"/>
    <hyperlink ref="I64977" r:id="rId416" display="DATA:Setembro/2010"/>
    <hyperlink ref="I64954" r:id="rId417" display="DATA:Setembro/2010"/>
    <hyperlink ref="I64952" r:id="rId418" display="DATA:Setembro/2010"/>
    <hyperlink ref="I64975" r:id="rId419" display="DATA:Setembro/2010"/>
    <hyperlink ref="I64950" r:id="rId420" display="DATA:Setembro/2010"/>
    <hyperlink ref="I64990" r:id="rId421" display="DATA:Setembro/2010"/>
    <hyperlink ref="I64938" r:id="rId422" display="DATA:Setembro/2010"/>
    <hyperlink ref="I64936" r:id="rId423" display="DATA:Setembro/2010"/>
    <hyperlink ref="I64939" r:id="rId424" display="DATA:Setembro/2010"/>
    <hyperlink ref="I64937" r:id="rId425" display="DATA:Setembro/2010"/>
    <hyperlink ref="I64935" r:id="rId426" display="DATA:Setembro/2010"/>
    <hyperlink ref="I64985" r:id="rId427" display="DATA:Setembro/2010"/>
    <hyperlink ref="I164" r:id="rId428" display="DATA:Setembro/2010"/>
    <hyperlink ref="I165" r:id="rId429" display="DATA:Setembro/2010"/>
    <hyperlink ref="I65281" r:id="rId430" display="DATA:Setembro/2010"/>
    <hyperlink ref="I203" r:id="rId431" display="DATA:Setembro/2010"/>
    <hyperlink ref="I65321" r:id="rId432" display="DATA:Setembro/2010"/>
    <hyperlink ref="I157" r:id="rId433" display="DATA:Setembro/2010"/>
    <hyperlink ref="I155" r:id="rId434" display="DATA:Setembro/2010"/>
    <hyperlink ref="I65013" r:id="rId435" display="DATA:Setembro/2010"/>
    <hyperlink ref="I65061" r:id="rId436" display="DATA:Setembro/2010"/>
    <hyperlink ref="I65060" r:id="rId437" display="DATA:Setembro/2010"/>
    <hyperlink ref="I1" r:id="rId438" display="DATA:Setembro/2010"/>
    <hyperlink ref="I64997" r:id="rId439" display="DATA:Setembro/2010"/>
    <hyperlink ref="I64984" r:id="rId440" display="DATA:Setembro/2010"/>
    <hyperlink ref="I64955" r:id="rId441" display="DATA:Setembro/2010"/>
    <hyperlink ref="I64940" r:id="rId442" display="DATA:Setembro/2010"/>
    <hyperlink ref="I167" r:id="rId443" display="DATA:Setembro/2010"/>
    <hyperlink ref="I65285" r:id="rId444" display="DATA:Setembro/2010"/>
    <hyperlink ref="I205" r:id="rId445" display="DATA:Setembro/2010"/>
    <hyperlink ref="I65323" r:id="rId446" display="DATA:Setembro/2010"/>
    <hyperlink ref="I3" r:id="rId447" display="DATA:Setembro/2010"/>
    <hyperlink ref="I149" r:id="rId448" display="DATA:Setembro/2010"/>
    <hyperlink ref="I65279" r:id="rId449" display="DATA:Setembro/2010"/>
    <hyperlink ref="I150" r:id="rId450" display="DATA:Setembro/2010"/>
    <hyperlink ref="I148" r:id="rId451" display="DATA:Setembro/2010"/>
    <hyperlink ref="I65278" r:id="rId452" display="DATA:Setembro/2010"/>
    <hyperlink ref="I188" r:id="rId453" display="DATA:Setembro/2010"/>
    <hyperlink ref="I199" r:id="rId454" display="DATA:Setembro/2010"/>
    <hyperlink ref="I65329" r:id="rId455" display="DATA:Setembro/2010"/>
    <hyperlink ref="I154" r:id="rId456" display="DATA:Setembro/2010"/>
    <hyperlink ref="I152" r:id="rId457" display="DATA:Setembro/2010"/>
    <hyperlink ref="I200" r:id="rId458" display="DATA:Setembro/2010"/>
    <hyperlink ref="I65330" r:id="rId459" display="DATA:Setembro/2010"/>
    <hyperlink ref="I65324" r:id="rId460" display="DATA:Setembro/2010"/>
    <hyperlink ref="I65318" r:id="rId461" display="DATA:Setembro/2010"/>
    <hyperlink ref="I198" r:id="rId462" display="DATA:Setembro/2010"/>
    <hyperlink ref="I65328" r:id="rId463" display="DATA:Setembro/2010"/>
    <hyperlink ref="I65322" r:id="rId464" display="DATA:Setembro/2010"/>
    <hyperlink ref="I65316" r:id="rId465" display="DATA:Setembro/2010"/>
    <hyperlink ref="I151" r:id="rId466" display="DATA:Setembro/2010"/>
    <hyperlink ref="I238" r:id="rId467" display="DATA:Setembro/2010"/>
    <hyperlink ref="I65356" r:id="rId468" display="DATA:Setembro/2010"/>
    <hyperlink ref="I65331" r:id="rId469" display="DATA:Setembro/2010"/>
    <hyperlink ref="I192" r:id="rId470" display="DATA:Setembro/2010"/>
    <hyperlink ref="I190" r:id="rId471" display="DATA:Setembro/2010"/>
    <hyperlink ref="I65341" r:id="rId472" display="DATA:Setembro/2010"/>
    <hyperlink ref="I65339" r:id="rId473" display="DATA:Setembro/2010"/>
    <hyperlink ref="I160" r:id="rId474" display="DATA:Setembro/2010"/>
    <hyperlink ref="I210" r:id="rId475" display="DATA:Setembro/2010"/>
    <hyperlink ref="I65305" r:id="rId476" display="DATA:Setembro/2010"/>
    <hyperlink ref="I211" r:id="rId477" display="DATA:Setembro/2010"/>
    <hyperlink ref="I249" r:id="rId478" display="DATA:Setembro/2010"/>
    <hyperlink ref="I65344" r:id="rId479" display="DATA:Setembro/2010"/>
    <hyperlink ref="I201" r:id="rId480" display="DATA:Setembro/2010"/>
    <hyperlink ref="I65352" r:id="rId481" display="DATA:Setembro/2010"/>
    <hyperlink ref="I65350" r:id="rId482" display="DATA:Setembro/2010"/>
    <hyperlink ref="I64949" r:id="rId483" display="DATA:Setembro/2010"/>
    <hyperlink ref="I64920" r:id="rId484" display="DATA:Setembro/2010"/>
    <hyperlink ref="I64918" r:id="rId485" display="DATA:Setembro/2010"/>
    <hyperlink ref="I64921" r:id="rId486" display="DATA:Setembro/2010"/>
    <hyperlink ref="I64919" r:id="rId487" display="DATA:Setembro/2010"/>
    <hyperlink ref="I64948" r:id="rId488" display="DATA:Setembro/2010"/>
    <hyperlink ref="I64917" r:id="rId489" display="DATA:Setembro/2010"/>
    <hyperlink ref="I64924" r:id="rId490" display="DATA:Setembro/2010"/>
    <hyperlink ref="I64912" r:id="rId491" display="DATA:Setembro/2010"/>
    <hyperlink ref="I64889" r:id="rId492" display="DATA:Setembro/2010"/>
    <hyperlink ref="I64887" r:id="rId493" display="DATA:Setembro/2010"/>
    <hyperlink ref="I64925" r:id="rId494" display="DATA:Setembro/2010"/>
    <hyperlink ref="I64913" r:id="rId495" display="DATA:Setembro/2010"/>
    <hyperlink ref="I64890" r:id="rId496" display="DATA:Setembro/2010"/>
    <hyperlink ref="I64888" r:id="rId497" display="DATA:Setembro/2010"/>
    <hyperlink ref="I64923" r:id="rId498" display="DATA:Setembro/2010"/>
    <hyperlink ref="I64911" r:id="rId499" display="DATA:Setembro/2010"/>
    <hyperlink ref="I64886" r:id="rId500" display="DATA:Setembro/2010"/>
    <hyperlink ref="I64928" r:id="rId501" display="DATA:Setembro/2010"/>
    <hyperlink ref="I64926" r:id="rId502" display="DATA:Setembro/2010"/>
    <hyperlink ref="I64934" r:id="rId503" display="DATA:Setembro/2010"/>
    <hyperlink ref="I64907" r:id="rId504" display="DATA:Setembro/2010"/>
    <hyperlink ref="I64901" r:id="rId505" display="DATA:Setembro/2010"/>
    <hyperlink ref="I64878" r:id="rId506" display="DATA:Setembro/2010"/>
    <hyperlink ref="I64876" r:id="rId507" display="DATA:Setembro/2010"/>
    <hyperlink ref="I64914" r:id="rId508" display="DATA:Setembro/2010"/>
    <hyperlink ref="I64908" r:id="rId509" display="DATA:Setembro/2010"/>
    <hyperlink ref="I64902" r:id="rId510" display="DATA:Setembro/2010"/>
    <hyperlink ref="I64879" r:id="rId511" display="DATA:Setembro/2010"/>
    <hyperlink ref="I64877" r:id="rId512" display="DATA:Setembro/2010"/>
    <hyperlink ref="I64906" r:id="rId513" display="DATA:Setembro/2010"/>
    <hyperlink ref="I64900" r:id="rId514" display="DATA:Setembro/2010"/>
    <hyperlink ref="I64875" r:id="rId515" display="DATA:Setembro/2010"/>
    <hyperlink ref="I64946" r:id="rId516" display="DATA:Setembro/2010"/>
    <hyperlink ref="I64915" r:id="rId517" display="DATA:Setembro/2010"/>
    <hyperlink ref="I64898" r:id="rId518" display="DATA:Setembro/2010"/>
    <hyperlink ref="I64892" r:id="rId519" display="DATA:Setembro/2010"/>
    <hyperlink ref="I64863" r:id="rId520" display="DATA:Setembro/2010"/>
    <hyperlink ref="I64861" r:id="rId521" display="DATA:Setembro/2010"/>
    <hyperlink ref="I64899" r:id="rId522" display="DATA:Setembro/2010"/>
    <hyperlink ref="I64893" r:id="rId523" display="DATA:Setembro/2010"/>
    <hyperlink ref="I64864" r:id="rId524" display="DATA:Setembro/2010"/>
    <hyperlink ref="I64862" r:id="rId525" display="DATA:Setembro/2010"/>
    <hyperlink ref="I64897" r:id="rId526" display="DATA:Setembro/2010"/>
    <hyperlink ref="I64891" r:id="rId527" display="DATA:Setembro/2010"/>
    <hyperlink ref="I64885" r:id="rId528" display="DATA:Setembro/2010"/>
    <hyperlink ref="I64860" r:id="rId529" display="DATA:Setembro/2010"/>
    <hyperlink ref="I64931" r:id="rId530" display="DATA:Setembro/2010"/>
    <hyperlink ref="I64933" r:id="rId531" display="DATA:Setembro/2010"/>
    <hyperlink ref="I64910" r:id="rId532" display="DATA:Setembro/2010"/>
    <hyperlink ref="I64929" r:id="rId533" display="DATA:Setembro/2010"/>
    <hyperlink ref="I64927" r:id="rId534" display="DATA:Setembro/2010"/>
    <hyperlink ref="I64947" r:id="rId535" display="DATA:Setembro/2010"/>
    <hyperlink ref="I64883" r:id="rId536" display="DATA:Setembro/2010"/>
    <hyperlink ref="I64881" r:id="rId537" display="DATA:Setembro/2010"/>
    <hyperlink ref="I64884" r:id="rId538" display="DATA:Setembro/2010"/>
    <hyperlink ref="I64882" r:id="rId539" display="DATA:Setembro/2010"/>
    <hyperlink ref="I64905" r:id="rId540" display="DATA:Setembro/2010"/>
    <hyperlink ref="I64880" r:id="rId541" display="DATA:Setembro/2010"/>
    <hyperlink ref="I64922" r:id="rId542" display="DATA:Setembro/2010"/>
    <hyperlink ref="I64930" r:id="rId543" display="DATA:Setembro/2010"/>
    <hyperlink ref="I64895" r:id="rId544" display="DATA:Setembro/2010"/>
    <hyperlink ref="I64872" r:id="rId545" display="DATA:Setembro/2010"/>
    <hyperlink ref="I64870" r:id="rId546" display="DATA:Setembro/2010"/>
    <hyperlink ref="I64896" r:id="rId547" display="DATA:Setembro/2010"/>
    <hyperlink ref="I64873" r:id="rId548" display="DATA:Setembro/2010"/>
    <hyperlink ref="I64871" r:id="rId549" display="DATA:Setembro/2010"/>
    <hyperlink ref="I64894" r:id="rId550" display="DATA:Setembro/2010"/>
    <hyperlink ref="I64869" r:id="rId551" display="DATA:Setembro/2010"/>
    <hyperlink ref="I64909" r:id="rId552" display="DATA:Setembro/2010"/>
    <hyperlink ref="I64857" r:id="rId553" display="DATA:Setembro/2010"/>
    <hyperlink ref="I64855" r:id="rId554" display="DATA:Setembro/2010"/>
    <hyperlink ref="I64858" r:id="rId555" display="DATA:Setembro/2010"/>
    <hyperlink ref="I64856" r:id="rId556" display="DATA:Setembro/2010"/>
    <hyperlink ref="I64854" r:id="rId557" display="DATA:Setembro/2010"/>
    <hyperlink ref="I64904" r:id="rId558" display="DATA:Setembro/2010"/>
    <hyperlink ref="I64932" r:id="rId559" display="DATA:Setembro/2010"/>
    <hyperlink ref="I64916" r:id="rId560" display="DATA:Setembro/2010"/>
    <hyperlink ref="I65362" r:id="rId561" display="DATA:Setembro/2010"/>
    <hyperlink ref="I64903" r:id="rId562" display="DATA:Setembro/2010"/>
    <hyperlink ref="I64874" r:id="rId563" display="DATA:Setembro/2010"/>
    <hyperlink ref="I64859" r:id="rId564" display="DATA:Setembro/2010"/>
    <hyperlink ref="I65379" r:id="rId565" display="DATA:Setembro/2010"/>
    <hyperlink ref="I65377" r:id="rId566" display="DATA:Setembro/2010"/>
    <hyperlink ref="I239" r:id="rId567" display="DATA:Setembro/2010"/>
    <hyperlink ref="I237" r:id="rId568" display="DATA:Setembro/2010"/>
    <hyperlink ref="I285" r:id="rId569" display="DATA:Setembro/2010"/>
    <hyperlink ref="I65380" r:id="rId570" display="DATA:Setembro/2010"/>
    <hyperlink ref="I65378" r:id="rId571" display="DATA:Setembro/2010"/>
    <hyperlink ref="I283" r:id="rId572" display="DATA:Setembro/2010"/>
    <hyperlink ref="I65376" r:id="rId573" display="DATA:Setembro/2010"/>
    <hyperlink ref="I236" r:id="rId574" display="DATA:Setembro/2010"/>
    <hyperlink ref="I323" r:id="rId575" display="DATA:Setembro/2010"/>
    <hyperlink ref="I277" r:id="rId576" display="DATA:Setembro/2010"/>
    <hyperlink ref="I275" r:id="rId577" display="DATA:Setembro/2010"/>
    <hyperlink ref="I65347" r:id="rId578" display="DATA:Setembro/2010"/>
    <hyperlink ref="I65275" r:id="rId579" display="DATA:Setembro/2010"/>
    <hyperlink ref="I334" r:id="rId580" display="DATA:Setembro/2010"/>
    <hyperlink ref="I289" r:id="rId581" display="DATA:Setembro/2010"/>
    <hyperlink ref="I287" r:id="rId582" display="DATA:Setembro/2010"/>
    <hyperlink ref="I335" r:id="rId583" display="DATA:Setembro/2010"/>
    <hyperlink ref="I288" r:id="rId584" display="DATA:Setembro/2010"/>
    <hyperlink ref="I333" r:id="rId585" display="DATA:Setembro/2010"/>
    <hyperlink ref="I286" r:id="rId586" display="DATA:Setembro/2010"/>
    <hyperlink ref="I373" r:id="rId587" display="DATA:Setembro/2010"/>
    <hyperlink ref="I327" r:id="rId588" display="DATA:Setembro/2010"/>
    <hyperlink ref="I325" r:id="rId589" display="DATA:Setembro/2010"/>
    <hyperlink ref="I187" r:id="rId590" display="DATA:Setembro/2010"/>
    <hyperlink ref="I65338" r:id="rId591" display="DATA:Setembro/2010"/>
    <hyperlink ref="I65315" r:id="rId592" display="DATA:Setembro/2010"/>
    <hyperlink ref="I65313" r:id="rId593" display="DATA:Setembro/2010"/>
    <hyperlink ref="I65351" r:id="rId594" display="DATA:Setembro/2010"/>
    <hyperlink ref="I65345" r:id="rId595" display="DATA:Setembro/2010"/>
    <hyperlink ref="I65314" r:id="rId596" display="DATA:Setembro/2010"/>
    <hyperlink ref="I186" r:id="rId597" display="DATA:Setembro/2010"/>
    <hyperlink ref="I65349" r:id="rId598" display="DATA:Setembro/2010"/>
    <hyperlink ref="I65343" r:id="rId599" display="DATA:Setembro/2010"/>
    <hyperlink ref="I259" r:id="rId600" display="DATA:Setembro/2010"/>
    <hyperlink ref="I65389" r:id="rId601" display="DATA:Setembro/2010"/>
    <hyperlink ref="I65397" r:id="rId602" display="DATA:Setembro/2010"/>
    <hyperlink ref="I65391" r:id="rId603" display="DATA:Setembro/2010"/>
    <hyperlink ref="I65332" r:id="rId604" display="DATA:Setembro/2010"/>
    <hyperlink ref="I65326" r:id="rId605" display="DATA:Setembro/2010"/>
    <hyperlink ref="I65325" r:id="rId606" display="DATA:Setembro/2010"/>
    <hyperlink ref="I146" r:id="rId607" display="DATA:Setembro/2010"/>
    <hyperlink ref="I278" r:id="rId608" display="DATA:Setembro/2010"/>
    <hyperlink ref="I65396" r:id="rId609" display="DATA:Setembro/2010"/>
    <hyperlink ref="I233" r:id="rId610" display="DATA:Setembro/2010"/>
    <hyperlink ref="I231" r:id="rId611" display="DATA:Setembro/2010"/>
    <hyperlink ref="I279" r:id="rId612" display="DATA:Setembro/2010"/>
    <hyperlink ref="I65374" r:id="rId613" display="DATA:Setembro/2010"/>
    <hyperlink ref="I65395" r:id="rId614" display="DATA:Setembro/2010"/>
    <hyperlink ref="I230" r:id="rId615" display="DATA:Setembro/2010"/>
    <hyperlink ref="I317" r:id="rId616" display="DATA:Setembro/2010"/>
    <hyperlink ref="I271" r:id="rId617" display="DATA:Setembro/2010"/>
    <hyperlink ref="I269" r:id="rId618" display="DATA:Setembro/2010"/>
    <hyperlink ref="I328" r:id="rId619" display="DATA:Setembro/2010"/>
    <hyperlink ref="I281" r:id="rId620" display="DATA:Setembro/2010"/>
    <hyperlink ref="I329" r:id="rId621" display="DATA:Setembro/2010"/>
    <hyperlink ref="I367" r:id="rId622" display="DATA:Setembro/2010"/>
    <hyperlink ref="I321" r:id="rId623" display="DATA:Setembro/2010"/>
    <hyperlink ref="I319" r:id="rId624" display="DATA:Setembro/2010"/>
    <hyperlink ref="I181" r:id="rId625" display="DATA:Setembro/2010"/>
    <hyperlink ref="I182" r:id="rId626" display="DATA:Setembro/2010"/>
    <hyperlink ref="I180" r:id="rId627" display="DATA:Setembro/2010"/>
    <hyperlink ref="I253" r:id="rId628" display="DATA:Setembro/2010"/>
    <hyperlink ref="I65320" r:id="rId629" display="DATA:Setembro/2010"/>
    <hyperlink ref="I260" r:id="rId630" display="DATA:Setembro/2010"/>
    <hyperlink ref="I65390" r:id="rId631" display="DATA:Setembro/2010"/>
    <hyperlink ref="I65355" r:id="rId632" display="DATA:Setembro/2010"/>
    <hyperlink ref="I65353" r:id="rId633" display="DATA:Setembro/2010"/>
    <hyperlink ref="I215" r:id="rId634" display="DATA:Setembro/2010"/>
    <hyperlink ref="I213" r:id="rId635" display="DATA:Setembro/2010"/>
    <hyperlink ref="I261" r:id="rId636" display="DATA:Setembro/2010"/>
    <hyperlink ref="I214" r:id="rId637" display="DATA:Setembro/2010"/>
    <hyperlink ref="I212" r:id="rId638" display="DATA:Setembro/2010"/>
    <hyperlink ref="I299" r:id="rId639" display="DATA:Setembro/2010"/>
    <hyperlink ref="I65394" r:id="rId640" display="DATA:Setembro/2010"/>
    <hyperlink ref="I65392" r:id="rId641" display="DATA:Setembro/2010"/>
    <hyperlink ref="I251" r:id="rId642" display="DATA:Setembro/2010"/>
    <hyperlink ref="I185" r:id="rId643" display="DATA:Setembro/2010"/>
    <hyperlink ref="I310" r:id="rId644" display="DATA:Setembro/2010"/>
    <hyperlink ref="I265" r:id="rId645" display="DATA:Setembro/2010"/>
    <hyperlink ref="I263" r:id="rId646" display="DATA:Setembro/2010"/>
    <hyperlink ref="I311" r:id="rId647" display="DATA:Setembro/2010"/>
    <hyperlink ref="I266" r:id="rId648" display="DATA:Setembro/2010"/>
    <hyperlink ref="I264" r:id="rId649" display="DATA:Setembro/2010"/>
    <hyperlink ref="I309" r:id="rId650" display="DATA:Setembro/2010"/>
    <hyperlink ref="I262" r:id="rId651" display="DATA:Setembro/2010"/>
    <hyperlink ref="I349" r:id="rId652" display="DATA:Setembro/2010"/>
    <hyperlink ref="I303" r:id="rId653" display="DATA:Setembro/2010"/>
    <hyperlink ref="I301" r:id="rId654" display="DATA:Setembro/2010"/>
    <hyperlink ref="I235" r:id="rId655" display="DATA:Setembro/2010"/>
    <hyperlink ref="I65367" r:id="rId656" display="DATA:Setembro/2010"/>
    <hyperlink ref="I65361" r:id="rId657" display="DATA:Setembro/2010"/>
    <hyperlink ref="I208" r:id="rId658" display="DATA:Setembro/2010"/>
    <hyperlink ref="I206" r:id="rId659" display="DATA:Setembro/2010"/>
    <hyperlink ref="I254" r:id="rId660" display="DATA:Setembro/2010"/>
    <hyperlink ref="I207" r:id="rId661" display="DATA:Setembro/2010"/>
    <hyperlink ref="I252" r:id="rId662" display="DATA:Setembro/2010"/>
    <hyperlink ref="I65382" r:id="rId663" display="DATA:Setembro/2010"/>
    <hyperlink ref="I65393" r:id="rId664" display="DATA:Setembro/2010"/>
    <hyperlink ref="I178" r:id="rId665" display="DATA:Setembro/2010"/>
    <hyperlink ref="I258" r:id="rId666" display="DATA:Setembro/2010"/>
    <hyperlink ref="I256" r:id="rId667" display="DATA:Setembro/2010"/>
    <hyperlink ref="I304" r:id="rId668" display="DATA:Setembro/2010"/>
    <hyperlink ref="I257" r:id="rId669" display="DATA:Setembro/2010"/>
    <hyperlink ref="I302" r:id="rId670" display="DATA:Setembro/2010"/>
    <hyperlink ref="I255" r:id="rId671" display="DATA:Setembro/2010"/>
    <hyperlink ref="I342" r:id="rId672" display="DATA:Setembro/2010"/>
    <hyperlink ref="I296" r:id="rId673" display="DATA:Setembro/2010"/>
    <hyperlink ref="I294" r:id="rId674" display="DATA:Setembro/2010"/>
    <hyperlink ref="I156" r:id="rId675" display="DATA:Setembro/2010"/>
    <hyperlink ref="I228" r:id="rId676" display="DATA:Setembro/2010"/>
    <hyperlink ref="I174" r:id="rId677" display="DATA:Setembro/2010"/>
    <hyperlink ref="I168" r:id="rId678" display="DATA:Setembro/2010"/>
    <hyperlink ref="I219" r:id="rId679" display="DATA:Setembro/2010"/>
    <hyperlink ref="I172" r:id="rId680" display="DATA:Setembro/2010"/>
    <hyperlink ref="I220" r:id="rId681" display="DATA:Setembro/2010"/>
    <hyperlink ref="I175" r:id="rId682" display="DATA:Setembro/2010"/>
    <hyperlink ref="I173" r:id="rId683" display="DATA:Setembro/2010"/>
    <hyperlink ref="I218" r:id="rId684" display="DATA:Setembro/2010"/>
    <hyperlink ref="I341" r:id="rId685" display="DATA:Setembro/2010"/>
    <hyperlink ref="I295" r:id="rId686" display="DATA:Setembro/2010"/>
    <hyperlink ref="I293" r:id="rId687" display="DATA:Setembro/2010"/>
    <hyperlink ref="I158" r:id="rId688" display="DATA:Setembro/2010"/>
    <hyperlink ref="I227" r:id="rId689" display="DATA:Setembro/2010"/>
    <hyperlink ref="I65357" r:id="rId690" display="DATA:Setembro/2010"/>
    <hyperlink ref="I352" r:id="rId691" display="DATA:Setembro/2010"/>
    <hyperlink ref="I307" r:id="rId692" display="DATA:Setembro/2010"/>
    <hyperlink ref="I305" r:id="rId693" display="DATA:Setembro/2010"/>
    <hyperlink ref="I353" r:id="rId694" display="DATA:Setembro/2010"/>
    <hyperlink ref="I308" r:id="rId695" display="DATA:Setembro/2010"/>
    <hyperlink ref="I306" r:id="rId696" display="DATA:Setembro/2010"/>
    <hyperlink ref="I351" r:id="rId697" display="DATA:Setembro/2010"/>
    <hyperlink ref="I391" r:id="rId698" display="DATA:Setembro/2010"/>
    <hyperlink ref="I345" r:id="rId699" display="DATA:Setembro/2010"/>
    <hyperlink ref="I343" r:id="rId700" display="DATA:Setembro/2010"/>
    <hyperlink ref="I65368" r:id="rId701" display="DATA:Setembro/2010"/>
    <hyperlink ref="I65369" r:id="rId702" display="DATA:Setembro/2010"/>
    <hyperlink ref="I65363" r:id="rId703" display="DATA:Setembro/2010"/>
    <hyperlink ref="I204" r:id="rId704" display="DATA:Setembro/2010"/>
    <hyperlink ref="I223" r:id="rId705" display="DATA:Setembro/2010"/>
    <hyperlink ref="I202" r:id="rId706" display="DATA:Setembro/2010"/>
    <hyperlink ref="I191" r:id="rId707" display="DATA:Setembro/2010"/>
    <hyperlink ref="I147" r:id="rId708" display="DATA:Setembro/2010"/>
    <hyperlink ref="I64849" r:id="rId709" display="DATA:Setembro/2010"/>
    <hyperlink ref="I64843" r:id="rId710" display="DATA:Setembro/2010"/>
    <hyperlink ref="I64820" r:id="rId711" display="DATA:Setembro/2010"/>
    <hyperlink ref="I64818" r:id="rId712" display="DATA:Setembro/2010"/>
    <hyperlink ref="I64850" r:id="rId713" display="DATA:Setembro/2010"/>
    <hyperlink ref="I64844" r:id="rId714" display="DATA:Setembro/2010"/>
    <hyperlink ref="I64821" r:id="rId715" display="DATA:Setembro/2010"/>
    <hyperlink ref="I64819" r:id="rId716" display="DATA:Setembro/2010"/>
    <hyperlink ref="I64848" r:id="rId717" display="DATA:Setembro/2010"/>
    <hyperlink ref="I64842" r:id="rId718" display="DATA:Setembro/2010"/>
    <hyperlink ref="I64817" r:id="rId719" display="DATA:Setembro/2010"/>
    <hyperlink ref="I64867" r:id="rId720" display="DATA:Setembro/2010"/>
    <hyperlink ref="I64865" r:id="rId721" display="DATA:Setembro/2010"/>
    <hyperlink ref="I64868" r:id="rId722" display="DATA:Setembro/2010"/>
    <hyperlink ref="I64866" r:id="rId723" display="DATA:Setembro/2010"/>
    <hyperlink ref="I64852" r:id="rId724" display="DATA:Setembro/2010"/>
    <hyperlink ref="I64853" r:id="rId725" display="DATA:Setembro/2010"/>
    <hyperlink ref="I64851" r:id="rId726" display="DATA:Setembro/2010"/>
    <hyperlink ref="I64824" r:id="rId727" display="DATA:Setembro/2010"/>
    <hyperlink ref="I64812" r:id="rId728" display="DATA:Setembro/2010"/>
    <hyperlink ref="I64789" r:id="rId729" display="DATA:Setembro/2010"/>
    <hyperlink ref="I64787" r:id="rId730" display="DATA:Setembro/2010"/>
    <hyperlink ref="I64825" r:id="rId731" display="DATA:Setembro/2010"/>
    <hyperlink ref="I64813" r:id="rId732" display="DATA:Setembro/2010"/>
    <hyperlink ref="I64790" r:id="rId733" display="DATA:Setembro/2010"/>
    <hyperlink ref="I64788" r:id="rId734" display="DATA:Setembro/2010"/>
    <hyperlink ref="I64823" r:id="rId735" display="DATA:Setembro/2010"/>
    <hyperlink ref="I64811" r:id="rId736" display="DATA:Setembro/2010"/>
    <hyperlink ref="I64786" r:id="rId737" display="DATA:Setembro/2010"/>
    <hyperlink ref="I64828" r:id="rId738" display="DATA:Setembro/2010"/>
    <hyperlink ref="I64826" r:id="rId739" display="DATA:Setembro/2010"/>
    <hyperlink ref="I64836" r:id="rId740" display="DATA:Setembro/2010"/>
    <hyperlink ref="I64834" r:id="rId741" display="DATA:Setembro/2010"/>
    <hyperlink ref="I64807" r:id="rId742" display="DATA:Setembro/2010"/>
    <hyperlink ref="I64801" r:id="rId743" display="DATA:Setembro/2010"/>
    <hyperlink ref="I64778" r:id="rId744" display="DATA:Setembro/2010"/>
    <hyperlink ref="I64776" r:id="rId745" display="DATA:Setembro/2010"/>
    <hyperlink ref="I64814" r:id="rId746" display="DATA:Setembro/2010"/>
    <hyperlink ref="I64808" r:id="rId747" display="DATA:Setembro/2010"/>
    <hyperlink ref="I64802" r:id="rId748" display="DATA:Setembro/2010"/>
    <hyperlink ref="I64779" r:id="rId749" display="DATA:Setembro/2010"/>
    <hyperlink ref="I64777" r:id="rId750" display="DATA:Setembro/2010"/>
    <hyperlink ref="I64806" r:id="rId751" display="DATA:Setembro/2010"/>
    <hyperlink ref="I64800" r:id="rId752" display="DATA:Setembro/2010"/>
    <hyperlink ref="I64775" r:id="rId753" display="DATA:Setembro/2010"/>
    <hyperlink ref="I64846" r:id="rId754" display="DATA:Setembro/2010"/>
    <hyperlink ref="I64840" r:id="rId755" display="DATA:Setembro/2010"/>
    <hyperlink ref="I64815" r:id="rId756" display="DATA:Setembro/2010"/>
    <hyperlink ref="I64798" r:id="rId757" display="DATA:Setembro/2010"/>
    <hyperlink ref="I64792" r:id="rId758" display="DATA:Setembro/2010"/>
    <hyperlink ref="I64763" r:id="rId759" display="DATA:Setembro/2010"/>
    <hyperlink ref="I64761" r:id="rId760" display="DATA:Setembro/2010"/>
    <hyperlink ref="I64799" r:id="rId761" display="DATA:Setembro/2010"/>
    <hyperlink ref="I64793" r:id="rId762" display="DATA:Setembro/2010"/>
    <hyperlink ref="I64764" r:id="rId763" display="DATA:Setembro/2010"/>
    <hyperlink ref="I64762" r:id="rId764" display="DATA:Setembro/2010"/>
    <hyperlink ref="I64797" r:id="rId765" display="DATA:Setembro/2010"/>
    <hyperlink ref="I64791" r:id="rId766" display="DATA:Setembro/2010"/>
    <hyperlink ref="I64785" r:id="rId767" display="DATA:Setembro/2010"/>
    <hyperlink ref="I64760" r:id="rId768" display="DATA:Setembro/2010"/>
    <hyperlink ref="I64837" r:id="rId769" display="DATA:Setembro/2010"/>
    <hyperlink ref="I64831" r:id="rId770" display="DATA:Setembro/2010"/>
    <hyperlink ref="I64845" r:id="rId771" display="DATA:Setembro/2010"/>
    <hyperlink ref="I64839" r:id="rId772" display="DATA:Setembro/2010"/>
    <hyperlink ref="I64833" r:id="rId773" display="DATA:Setembro/2010"/>
    <hyperlink ref="I64810" r:id="rId774" display="DATA:Setembro/2010"/>
    <hyperlink ref="I64838" r:id="rId775" display="DATA:Setembro/2010"/>
    <hyperlink ref="I64829" r:id="rId776" display="DATA:Setembro/2010"/>
    <hyperlink ref="I64827" r:id="rId777" display="DATA:Setembro/2010"/>
    <hyperlink ref="I64847" r:id="rId778" display="DATA:Setembro/2010"/>
    <hyperlink ref="I64841" r:id="rId779" display="DATA:Setembro/2010"/>
    <hyperlink ref="I64835" r:id="rId780" display="DATA:Setembro/2010"/>
    <hyperlink ref="I64783" r:id="rId781" display="DATA:Setembro/2010"/>
    <hyperlink ref="I64781" r:id="rId782" display="DATA:Setembro/2010"/>
    <hyperlink ref="I64784" r:id="rId783" display="DATA:Setembro/2010"/>
    <hyperlink ref="I64782" r:id="rId784" display="DATA:Setembro/2010"/>
    <hyperlink ref="I64805" r:id="rId785" display="DATA:Setembro/2010"/>
    <hyperlink ref="I64780" r:id="rId786" display="DATA:Setembro/2010"/>
    <hyperlink ref="I64822" r:id="rId787" display="DATA:Setembro/2010"/>
    <hyperlink ref="I64830" r:id="rId788" display="DATA:Setembro/2010"/>
    <hyperlink ref="I64795" r:id="rId789" display="DATA:Setembro/2010"/>
    <hyperlink ref="I64772" r:id="rId790" display="DATA:Setembro/2010"/>
    <hyperlink ref="I64770" r:id="rId791" display="DATA:Setembro/2010"/>
    <hyperlink ref="I64796" r:id="rId792" display="DATA:Setembro/2010"/>
    <hyperlink ref="I64773" r:id="rId793" display="DATA:Setembro/2010"/>
    <hyperlink ref="I64771" r:id="rId794" display="DATA:Setembro/2010"/>
    <hyperlink ref="I64794" r:id="rId795" display="DATA:Setembro/2010"/>
    <hyperlink ref="I64769" r:id="rId796" display="DATA:Setembro/2010"/>
    <hyperlink ref="I64809" r:id="rId797" display="DATA:Setembro/2010"/>
    <hyperlink ref="I64757" r:id="rId798" display="DATA:Setembro/2010"/>
    <hyperlink ref="I64755" r:id="rId799" display="DATA:Setembro/2010"/>
    <hyperlink ref="I64758" r:id="rId800" display="DATA:Setembro/2010"/>
    <hyperlink ref="I64756" r:id="rId801" display="DATA:Setembro/2010"/>
    <hyperlink ref="I64754" r:id="rId802" display="DATA:Setembro/2010"/>
    <hyperlink ref="I64804" r:id="rId803" display="DATA:Setembro/2010"/>
    <hyperlink ref="I64832" r:id="rId804" display="DATA:Setembro/2010"/>
    <hyperlink ref="I64816" r:id="rId805" display="DATA:Setembro/2010"/>
    <hyperlink ref="I64803" r:id="rId806" display="DATA:Setembro/2010"/>
    <hyperlink ref="I64774" r:id="rId807" display="DATA:Setembro/2010"/>
    <hyperlink ref="I64759" r:id="rId808" display="DATA:Setembro/2010"/>
    <hyperlink ref="I184" r:id="rId809" display="DATA:Setembro/2010"/>
    <hyperlink ref="I183" r:id="rId810" display="DATA:Setembro/2010"/>
    <hyperlink ref="I177" r:id="rId811" display="DATA:Setembro/2010"/>
    <hyperlink ref="I189" r:id="rId812" display="DATA:Setembro/2010"/>
    <hyperlink ref="I273" r:id="rId813" display="DATA:Setembro/2010"/>
    <hyperlink ref="I225" r:id="rId814" display="DATA:Setembro/2010"/>
    <hyperlink ref="I179" r:id="rId815" display="DATA:Setembro/2010"/>
    <hyperlink ref="I217" r:id="rId816" display="DATA:Setembro/2010"/>
    <hyperlink ref="I229" r:id="rId817" display="DATA:Setembro/2010"/>
    <hyperlink ref="I267" r:id="rId818" display="DATA:Setembro/2010"/>
    <hyperlink ref="I221" r:id="rId819" display="DATA:Setembro/2010"/>
    <hyperlink ref="I5" r:id="rId820" display="DATA:Setembro/2010"/>
    <hyperlink ref="I176" r:id="rId821" display="DATA:Setembro/2010"/>
    <hyperlink ref="I226" r:id="rId822" display="DATA:Setembro/2010"/>
    <hyperlink ref="I272" r:id="rId823" display="DATA:Setembro/2010"/>
    <hyperlink ref="I224" r:id="rId824" display="DATA:Setembro/2010"/>
    <hyperlink ref="I322" r:id="rId825" display="DATA:Setembro/2010"/>
    <hyperlink ref="I276" r:id="rId826" display="DATA:Setembro/2010"/>
    <hyperlink ref="I274" r:id="rId827" display="DATA:Setembro/2010"/>
    <hyperlink ref="I361" r:id="rId828" display="DATA:Setembro/2010"/>
    <hyperlink ref="I315" r:id="rId829" display="DATA:Setembro/2010"/>
    <hyperlink ref="I313" r:id="rId830" display="DATA:Setembro/2010"/>
    <hyperlink ref="I222" r:id="rId831" display="DATA:Setembro/2010"/>
    <hyperlink ref="I316" r:id="rId832" display="DATA:Setembro/2010"/>
    <hyperlink ref="I270" r:id="rId833" display="DATA:Setembro/2010"/>
    <hyperlink ref="I268" r:id="rId834" display="DATA:Setembro/2010"/>
    <hyperlink ref="I355" r:id="rId835" display="DATA:Setembro/2010"/>
    <hyperlink ref="I248" r:id="rId836" display="DATA:Setembro/2010"/>
    <hyperlink ref="I298" r:id="rId837" display="DATA:Setembro/2010"/>
    <hyperlink ref="I297" r:id="rId838" display="DATA:Setembro/2010"/>
    <hyperlink ref="I250" r:id="rId839" display="DATA:Setembro/2010"/>
    <hyperlink ref="I337" r:id="rId840" display="DATA:Setembro/2010"/>
    <hyperlink ref="I318" r:id="rId841" display="DATA:Setembro/2010"/>
    <hyperlink ref="I340" r:id="rId842" display="DATA:Setembro/2010"/>
    <hyperlink ref="I339" r:id="rId843" display="DATA:Setembro/2010"/>
    <hyperlink ref="I379" r:id="rId844" display="DATA:Setembro/2010"/>
    <hyperlink ref="I331" r:id="rId845" display="DATA:Setembro/2010"/>
    <hyperlink ref="I64766" r:id="rId846" display="DATA:Setembro/2010"/>
    <hyperlink ref="I64767" r:id="rId847" display="DATA:Setembro/2010"/>
    <hyperlink ref="I64765" r:id="rId848" display="DATA:Setembro/2010"/>
    <hyperlink ref="I64751" r:id="rId849" display="DATA:Setembro/2010"/>
    <hyperlink ref="I64749" r:id="rId850" display="DATA:Setembro/2010"/>
    <hyperlink ref="I64752" r:id="rId851" display="DATA:Setembro/2010"/>
    <hyperlink ref="I64750" r:id="rId852" display="DATA:Setembro/2010"/>
    <hyperlink ref="I64748" r:id="rId853" display="DATA:Setembro/2010"/>
    <hyperlink ref="I64768" r:id="rId854" display="DATA:Setembro/2010"/>
    <hyperlink ref="I64745" r:id="rId855" display="DATA:Setembro/2010"/>
    <hyperlink ref="I64743" r:id="rId856" display="DATA:Setembro/2010"/>
    <hyperlink ref="I64746" r:id="rId857" display="DATA:Setembro/2010"/>
    <hyperlink ref="I64744" r:id="rId858" display="DATA:Setembro/2010"/>
    <hyperlink ref="I64742" r:id="rId859" display="DATA:Setembro/2010"/>
    <hyperlink ref="I64747" r:id="rId860" display="DATA:Setembro/2010"/>
    <hyperlink ref="I336" r:id="rId861" display="DATA:Setembro/2010"/>
    <hyperlink ref="I375" r:id="rId862" display="DATA:Setembro/2010"/>
    <hyperlink ref="I369" r:id="rId863" display="DATA:Setembro/2010"/>
    <hyperlink ref="I312" r:id="rId864" display="DATA:Setembro/2010"/>
    <hyperlink ref="I344" r:id="rId865" display="DATA:Setembro/2010"/>
    <hyperlink ref="I65388" r:id="rId866" display="DATA:Setembro/2010"/>
    <hyperlink ref="I332" r:id="rId867" display="DATA:Setembro/2010"/>
    <hyperlink ref="I354" r:id="rId868" display="DATA:Setembro/2010"/>
    <hyperlink ref="I393" r:id="rId869" display="DATA:Setembro/2010"/>
    <hyperlink ref="I347" r:id="rId870" display="DATA:Setembro/2010"/>
    <hyperlink ref="I324" r:id="rId871" display="DATA:Setembro/2010"/>
    <hyperlink ref="I374" r:id="rId872" display="DATA:Setembro/2010"/>
    <hyperlink ref="I326" r:id="rId873" display="DATA:Setembro/2010"/>
    <hyperlink ref="I368" r:id="rId874" display="DATA:Setembro/2010"/>
    <hyperlink ref="I320" r:id="rId875" display="DATA:Setembro/2010"/>
    <hyperlink ref="I300" r:id="rId876" display="DATA:Setembro/2010"/>
    <hyperlink ref="I350" r:id="rId877" display="DATA:Setembro/2010"/>
    <hyperlink ref="I392" r:id="rId878" display="DATA:Setembro/2010"/>
    <hyperlink ref="I346" r:id="rId879" display="DATA:Setembro/2010"/>
    <hyperlink ref="I363" r:id="rId880" display="DATA:Setembro/2010"/>
    <hyperlink ref="I357" r:id="rId881" display="DATA:Setembro/2010"/>
    <hyperlink ref="I381" r:id="rId882" display="DATA:Setembro/2010"/>
    <hyperlink ref="I64753" r:id="rId883" display="DATA:Setembro/2010"/>
    <hyperlink ref="I2" r:id="rId884" display="DATA:Setembro/2010"/>
    <hyperlink ref="I338" r:id="rId885" display="DATA:Setembro/2010"/>
    <hyperlink ref="I378" r:id="rId886" display="DATA:Setembro/2010"/>
    <hyperlink ref="I372" r:id="rId887" display="DATA:Setembro/2010"/>
    <hyperlink ref="I314" r:id="rId888" display="DATA:Setembro/2010"/>
    <hyperlink ref="I358" r:id="rId889" display="DATA:Setembro/2010"/>
    <hyperlink ref="I356" r:id="rId890" display="DATA:Setembro/2010"/>
    <hyperlink ref="I396" r:id="rId891" display="DATA:Setembro/2010"/>
    <hyperlink ref="I348" r:id="rId892" display="DATA:Setembro/2010"/>
    <hyperlink ref="I371" r:id="rId893" display="DATA:Setembro/2010"/>
    <hyperlink ref="I365" r:id="rId894" display="DATA:Setembro/2010"/>
    <hyperlink ref="I389" r:id="rId895" display="DATA:Setembro/2010"/>
    <hyperlink ref="I64741" r:id="rId896" display="DATA:Setembro/2010"/>
    <hyperlink ref="I64740" r:id="rId897" display="DATA:Setembro/2010"/>
    <hyperlink ref="I64737" r:id="rId898" display="DATA:Setembro/2010"/>
    <hyperlink ref="I64735" r:id="rId899" display="DATA:Setembro/2010"/>
    <hyperlink ref="I64738" r:id="rId900" display="DATA:Setembro/2010"/>
    <hyperlink ref="I64736" r:id="rId901" display="DATA:Setembro/2010"/>
    <hyperlink ref="I64734" r:id="rId902" display="DATA:Setembro/2010"/>
    <hyperlink ref="I64739" r:id="rId903" display="DATA:Setembro/2010"/>
    <hyperlink ref="I64733" r:id="rId904" display="DATA:Setembro/2010"/>
    <hyperlink ref="I64732" r:id="rId905" display="DATA:Setembro/2010"/>
    <hyperlink ref="I360" r:id="rId906" display="DATA:Setembro/2010"/>
    <hyperlink ref="I366" r:id="rId907" display="DATA:Setembro/2010"/>
    <hyperlink ref="I64730" r:id="rId908" display="DATA:Setembro/2010"/>
    <hyperlink ref="I64731" r:id="rId909" display="DATA:Setembro/2010"/>
    <hyperlink ref="I64729" r:id="rId910" display="DATA:Setembro/2010"/>
    <hyperlink ref="I362" r:id="rId911" display="DATA:Setembro/2010"/>
    <hyperlink ref="I380" r:id="rId912" display="DATA:Setembro/2010"/>
    <hyperlink ref="I359" r:id="rId913" display="DATA:Setembro/2010"/>
    <hyperlink ref="I383" r:id="rId914" display="DATA:Setembro/2010"/>
    <hyperlink ref="I376" r:id="rId915" display="DATA:Setembro/2010"/>
    <hyperlink ref="I64728" r:id="rId916" display="DATA:Setembro/2010"/>
    <hyperlink ref="I64727" r:id="rId917" display="DATA:Setembro/2010"/>
    <hyperlink ref="I64724" r:id="rId918" display="DATA:Setembro/2010"/>
    <hyperlink ref="I64722" r:id="rId919" display="DATA:Setembro/2010"/>
    <hyperlink ref="I64725" r:id="rId920" display="DATA:Setembro/2010"/>
    <hyperlink ref="I64723" r:id="rId921" display="DATA:Setembro/2010"/>
    <hyperlink ref="I64721" r:id="rId922" display="DATA:Setembro/2010"/>
    <hyperlink ref="I64726" r:id="rId923" display="DATA:Setembro/2010"/>
    <hyperlink ref="I64720" r:id="rId924" display="DATA:Setembro/2010"/>
    <hyperlink ref="I64719" r:id="rId925" display="DATA:Setembro/2010"/>
    <hyperlink ref="I400" r:id="rId926" display="DATA:Setembro/2010"/>
    <hyperlink ref="I394" r:id="rId927" display="DATA:Setembro/2010"/>
    <hyperlink ref="I418" r:id="rId928" display="DATA:Setembro/2010"/>
    <hyperlink ref="I370" r:id="rId929" display="DATA:Setembro/2010"/>
    <hyperlink ref="I388" r:id="rId930" display="DATA:Setembro/2010"/>
    <hyperlink ref="I382" r:id="rId931" display="DATA:Setembro/2010"/>
    <hyperlink ref="I364" r:id="rId932" display="DATA:Setembro/2010"/>
    <hyperlink ref="I406" r:id="rId933" display="DATA:Setembro/2010"/>
    <hyperlink ref="I402" r:id="rId934" display="DATA:Setembro/2010"/>
    <hyperlink ref="I420" r:id="rId935" display="DATA:Setembro/2010"/>
    <hyperlink ref="I401" r:id="rId936" display="DATA:Setembro/2010"/>
    <hyperlink ref="I395" r:id="rId937" display="DATA:Setembro/2010"/>
    <hyperlink ref="I377" r:id="rId938" display="DATA:Setembro/2010"/>
    <hyperlink ref="I419" r:id="rId939" display="DATA:Setembro/2010"/>
    <hyperlink ref="I390" r:id="rId940" display="DATA:Setembro/2010"/>
    <hyperlink ref="I384" r:id="rId941" display="DATA:Setembro/2010"/>
    <hyperlink ref="I408" r:id="rId942" display="DATA:Setembro/2010"/>
    <hyperlink ref="I405" r:id="rId943" display="DATA:Setembro/2010"/>
    <hyperlink ref="I399" r:id="rId944" display="DATA:Setembro/2010"/>
    <hyperlink ref="I385" r:id="rId945" display="DATA:Setembro/2010"/>
    <hyperlink ref="I423" r:id="rId946" display="DATA:Setembro/2010"/>
    <hyperlink ref="I4" r:id="rId947" display="DATA:Setembro/2010"/>
    <hyperlink ref="I398" r:id="rId948" display="DATA:Setembro/2010"/>
    <hyperlink ref="I416" r:id="rId949" display="DATA:Setembro/2010"/>
    <hyperlink ref="I386" r:id="rId950" display="DATA:Setembro/2010"/>
    <hyperlink ref="I424" r:id="rId951" display="DATA:Setembro/2010"/>
    <hyperlink ref="I412" r:id="rId952" display="DATA:Setembro/2010"/>
    <hyperlink ref="I387" r:id="rId953" display="DATA:Setembro/2010"/>
    <hyperlink ref="I426" r:id="rId954" display="DATA:Setembro/2010"/>
    <hyperlink ref="I407" r:id="rId955" display="DATA:Setembro/2010"/>
    <hyperlink ref="I425" r:id="rId956" display="DATA:Setembro/2010"/>
    <hyperlink ref="I414" r:id="rId957" display="DATA:Setembro/2010"/>
    <hyperlink ref="I411" r:id="rId958" display="DATA:Setembro/2010"/>
    <hyperlink ref="I429" r:id="rId959" display="DATA:Setembro/2010"/>
    <hyperlink ref="I404" r:id="rId960" display="DATA:Setembro/2010"/>
    <hyperlink ref="I422" r:id="rId961" display="DATA:Setembro/2010"/>
    <hyperlink ref="I409" r:id="rId962" display="DATA:Setembro/2010"/>
    <hyperlink ref="I403" r:id="rId963" display="DATA:Setembro/2010"/>
    <hyperlink ref="I427" r:id="rId964" display="DATA:Setembro/2010"/>
    <hyperlink ref="I397" r:id="rId965" display="DATA:Setembro/2010"/>
    <hyperlink ref="I415" r:id="rId966" display="DATA:Setembro/2010"/>
    <hyperlink ref="I410" r:id="rId967" display="DATA:Setembro/2010"/>
    <hyperlink ref="I428" r:id="rId968" display="DATA:Setembro/2010"/>
    <hyperlink ref="I417" r:id="rId969" display="DATA:Setembro/2010"/>
    <hyperlink ref="I432" r:id="rId970" display="DATA:Setembro/2010"/>
    <hyperlink ref="I435" r:id="rId971" display="DATA:Setembro/2010"/>
    <hyperlink ref="I413" r:id="rId972" display="DATA:Setembro/2010"/>
    <hyperlink ref="I437" r:id="rId973" display="DATA:Setembro/2010"/>
    <hyperlink ref="I436" r:id="rId974" display="DATA:Setembro/2010"/>
    <hyperlink ref="I440" r:id="rId975" display="DATA:Setembro/2010"/>
    <hyperlink ref="I433" r:id="rId976" display="DATA:Setembro/2010"/>
    <hyperlink ref="I430" r:id="rId977" display="DATA:Setembro/2010"/>
    <hyperlink ref="I448" r:id="rId978" display="DATA:Setembro/2010"/>
    <hyperlink ref="I450" r:id="rId979" display="DATA:Setembro/2010"/>
    <hyperlink ref="I431" r:id="rId980" display="DATA:Setembro/2010"/>
    <hyperlink ref="I449" r:id="rId981" display="DATA:Setembro/2010"/>
    <hyperlink ref="I438" r:id="rId982" display="DATA:Setembro/2010"/>
    <hyperlink ref="I453" r:id="rId983" display="DATA:Setembro/2010"/>
    <hyperlink ref="I446" r:id="rId984" display="DATA:Setembro/2010"/>
    <hyperlink ref="I434" r:id="rId985" display="DATA:Setembro/2010"/>
    <hyperlink ref="I442" r:id="rId986" display="DATA:Setembro/2010"/>
    <hyperlink ref="I443" r:id="rId987" display="DATA:Setembro/2010"/>
    <hyperlink ref="I441" r:id="rId988" display="DATA:Setembro/2010"/>
    <hyperlink ref="I481" r:id="rId989" display="DATA:Setembro/2010"/>
    <hyperlink ref="I492" r:id="rId990" display="DATA:Setembro/2010"/>
    <hyperlink ref="I447" r:id="rId991" display="DATA:Setembro/2010"/>
    <hyperlink ref="I445" r:id="rId992" display="DATA:Setembro/2010"/>
    <hyperlink ref="I493" r:id="rId993" display="DATA:Setembro/2010"/>
    <hyperlink ref="I491" r:id="rId994" display="DATA:Setembro/2010"/>
    <hyperlink ref="I444" r:id="rId995" display="DATA:Setembro/2010"/>
    <hyperlink ref="I531" r:id="rId996" display="DATA:Setembro/2010"/>
    <hyperlink ref="I485" r:id="rId997" display="DATA:Setembro/2010"/>
    <hyperlink ref="I483" r:id="rId998" display="DATA:Setembro/2010"/>
    <hyperlink ref="I475" r:id="rId999" display="DATA:Setembro/2010"/>
    <hyperlink ref="I486" r:id="rId1000" display="DATA:Setembro/2010"/>
    <hyperlink ref="I439" r:id="rId1001" display="DATA:Setembro/2010"/>
    <hyperlink ref="I487" r:id="rId1002" display="DATA:Setembro/2010"/>
    <hyperlink ref="I525" r:id="rId1003" display="DATA:Setembro/2010"/>
    <hyperlink ref="I479" r:id="rId1004" display="DATA:Setembro/2010"/>
    <hyperlink ref="I477" r:id="rId1005" display="DATA:Setembro/2010"/>
    <hyperlink ref="I457" r:id="rId1006" display="DATA:Setembro/2010"/>
    <hyperlink ref="I468" r:id="rId1007" display="DATA:Setembro/2010"/>
    <hyperlink ref="I421" r:id="rId1008" display="DATA:Setembro/2010"/>
    <hyperlink ref="I469" r:id="rId1009" display="DATA:Setembro/2010"/>
    <hyperlink ref="I467" r:id="rId1010" display="DATA:Setembro/2010"/>
    <hyperlink ref="I507" r:id="rId1011" display="DATA:Setembro/2010"/>
    <hyperlink ref="I461" r:id="rId1012" display="DATA:Setembro/2010"/>
    <hyperlink ref="I459" r:id="rId1013" display="DATA:Setembro/2010"/>
    <hyperlink ref="I462" r:id="rId1014" display="DATA:Setembro/2010"/>
    <hyperlink ref="I460" r:id="rId1015" display="DATA:Setembro/2010"/>
    <hyperlink ref="I500" r:id="rId1016" display="DATA:Setembro/2010"/>
    <hyperlink ref="I454" r:id="rId1017" display="DATA:Setembro/2010"/>
    <hyperlink ref="I452" r:id="rId1018" display="DATA:Setembro/2010"/>
    <hyperlink ref="I488" r:id="rId1019" display="DATA:Setembro/2010"/>
    <hyperlink ref="I499" r:id="rId1020" display="DATA:Setembro/2010"/>
    <hyperlink ref="I451" r:id="rId1021" display="DATA:Setembro/2010"/>
    <hyperlink ref="I510" r:id="rId1022" display="DATA:Setembro/2010"/>
    <hyperlink ref="I465" r:id="rId1023" display="DATA:Setembro/2010"/>
    <hyperlink ref="I463" r:id="rId1024" display="DATA:Setembro/2010"/>
    <hyperlink ref="I511" r:id="rId1025" display="DATA:Setembro/2010"/>
    <hyperlink ref="I466" r:id="rId1026" display="DATA:Setembro/2010"/>
    <hyperlink ref="I464" r:id="rId1027" display="DATA:Setembro/2010"/>
    <hyperlink ref="I509" r:id="rId1028" display="DATA:Setembro/2010"/>
    <hyperlink ref="I549" r:id="rId1029" display="DATA:Setembro/2010"/>
    <hyperlink ref="I503" r:id="rId1030" display="DATA:Setembro/2010"/>
    <hyperlink ref="I501" r:id="rId1031" display="DATA:Setembro/2010"/>
    <hyperlink ref="I478" r:id="rId1032" display="DATA:Setembro/2010"/>
    <hyperlink ref="I489" r:id="rId1033" display="DATA:Setembro/2010"/>
    <hyperlink ref="I490" r:id="rId1034" display="DATA:Setembro/2010"/>
    <hyperlink ref="I528" r:id="rId1035" display="DATA:Setembro/2010"/>
    <hyperlink ref="I482" r:id="rId1036" display="DATA:Setembro/2010"/>
    <hyperlink ref="I480" r:id="rId1037" display="DATA:Setembro/2010"/>
    <hyperlink ref="I472" r:id="rId1038" display="DATA:Setembro/2010"/>
    <hyperlink ref="I484" r:id="rId1039" display="DATA:Setembro/2010"/>
    <hyperlink ref="I522" r:id="rId1040" display="DATA:Setembro/2010"/>
    <hyperlink ref="I476" r:id="rId1041" display="DATA:Setembro/2010"/>
    <hyperlink ref="I474" r:id="rId1042" display="DATA:Setembro/2010"/>
    <hyperlink ref="I504" r:id="rId1043" display="DATA:Setembro/2010"/>
    <hyperlink ref="I458" r:id="rId1044" display="DATA:Setembro/2010"/>
    <hyperlink ref="I456" r:id="rId1045" display="DATA:Setembro/2010"/>
    <hyperlink ref="I497" r:id="rId1046" display="DATA:Setembro/2010"/>
    <hyperlink ref="I496" r:id="rId1047" display="DATA:Setembro/2010"/>
    <hyperlink ref="I508" r:id="rId1048" display="DATA:Setembro/2010"/>
    <hyperlink ref="I506" r:id="rId1049" display="DATA:Setembro/2010"/>
    <hyperlink ref="I546" r:id="rId1050" display="DATA:Setembro/2010"/>
    <hyperlink ref="I498" r:id="rId1051" display="DATA:Setembro/2010"/>
    <hyperlink ref="I516" r:id="rId1052" display="DATA:Setembro/2010"/>
    <hyperlink ref="I470" r:id="rId1053" display="DATA:Setembro/2010"/>
    <hyperlink ref="I502" r:id="rId1054" display="DATA:Setembro/2010"/>
    <hyperlink ref="I455" r:id="rId1055" display="DATA:Setembro/2010"/>
    <hyperlink ref="I540" r:id="rId1056" display="DATA:Setembro/2010"/>
    <hyperlink ref="I494" r:id="rId1057" display="DATA:Setembro/2010"/>
    <hyperlink ref="I520" r:id="rId1058" display="DATA:Setembro/2010"/>
    <hyperlink ref="I514" r:id="rId1059" display="DATA:Setembro/2010"/>
    <hyperlink ref="I538" r:id="rId1060" display="DATA:Setembro/2010"/>
    <hyperlink ref="I529" r:id="rId1061" display="DATA:Setembro/2010"/>
    <hyperlink ref="I530" r:id="rId1062" display="DATA:Setembro/2010"/>
    <hyperlink ref="I568" r:id="rId1063" display="DATA:Setembro/2010"/>
    <hyperlink ref="I579" r:id="rId1064" display="DATA:Setembro/2010"/>
    <hyperlink ref="I534" r:id="rId1065" display="DATA:Setembro/2010"/>
    <hyperlink ref="I532" r:id="rId1066" display="DATA:Setembro/2010"/>
    <hyperlink ref="I580" r:id="rId1067" display="DATA:Setembro/2010"/>
    <hyperlink ref="I535" r:id="rId1068" display="DATA:Setembro/2010"/>
    <hyperlink ref="I533" r:id="rId1069" display="DATA:Setembro/2010"/>
    <hyperlink ref="I578" r:id="rId1070" display="DATA:Setembro/2010"/>
    <hyperlink ref="I618" r:id="rId1071" display="DATA:Setembro/2010"/>
    <hyperlink ref="I572" r:id="rId1072" display="DATA:Setembro/2010"/>
    <hyperlink ref="I570" r:id="rId1073" display="DATA:Setembro/2010"/>
    <hyperlink ref="I523" r:id="rId1074" display="DATA:Setembro/2010"/>
    <hyperlink ref="I524" r:id="rId1075" display="DATA:Setembro/2010"/>
    <hyperlink ref="I562" r:id="rId1076" display="DATA:Setembro/2010"/>
    <hyperlink ref="I573" r:id="rId1077" display="DATA:Setembro/2010"/>
    <hyperlink ref="I526" r:id="rId1078" display="DATA:Setembro/2010"/>
    <hyperlink ref="I574" r:id="rId1079" display="DATA:Setembro/2010"/>
    <hyperlink ref="I527" r:id="rId1080" display="DATA:Setembro/2010"/>
    <hyperlink ref="I612" r:id="rId1081" display="DATA:Setembro/2010"/>
    <hyperlink ref="I566" r:id="rId1082" display="DATA:Setembro/2010"/>
    <hyperlink ref="I564" r:id="rId1083" display="DATA:Setembro/2010"/>
    <hyperlink ref="I505" r:id="rId1084" display="DATA:Setembro/2010"/>
    <hyperlink ref="I544" r:id="rId1085" display="DATA:Setembro/2010"/>
    <hyperlink ref="I555" r:id="rId1086" display="DATA:Setembro/2010"/>
    <hyperlink ref="I556" r:id="rId1087" display="DATA:Setembro/2010"/>
    <hyperlink ref="I554" r:id="rId1088" display="DATA:Setembro/2010"/>
    <hyperlink ref="I594" r:id="rId1089" display="DATA:Setembro/2010"/>
    <hyperlink ref="I548" r:id="rId1090" display="DATA:Setembro/2010"/>
    <hyperlink ref="I537" r:id="rId1091" display="DATA:Setembro/2010"/>
    <hyperlink ref="I547" r:id="rId1092" display="DATA:Setembro/2010"/>
    <hyperlink ref="I587" r:id="rId1093" display="DATA:Setembro/2010"/>
    <hyperlink ref="I541" r:id="rId1094" display="DATA:Setembro/2010"/>
    <hyperlink ref="I539" r:id="rId1095" display="DATA:Setembro/2010"/>
    <hyperlink ref="I473" r:id="rId1096" display="DATA:Setembro/2010"/>
    <hyperlink ref="I536" r:id="rId1097" display="DATA:Setembro/2010"/>
    <hyperlink ref="I575" r:id="rId1098" display="DATA:Setembro/2010"/>
    <hyperlink ref="I586" r:id="rId1099" display="DATA:Setembro/2010"/>
    <hyperlink ref="I597" r:id="rId1100" display="DATA:Setembro/2010"/>
    <hyperlink ref="I552" r:id="rId1101" display="DATA:Setembro/2010"/>
    <hyperlink ref="I550" r:id="rId1102" display="DATA:Setembro/2010"/>
    <hyperlink ref="I598" r:id="rId1103" display="DATA:Setembro/2010"/>
    <hyperlink ref="I553" r:id="rId1104" display="DATA:Setembro/2010"/>
    <hyperlink ref="I551" r:id="rId1105" display="DATA:Setembro/2010"/>
    <hyperlink ref="I596" r:id="rId1106" display="DATA:Setembro/2010"/>
    <hyperlink ref="I636" r:id="rId1107" display="DATA:Setembro/2010"/>
    <hyperlink ref="I590" r:id="rId1108" display="DATA:Setembro/2010"/>
    <hyperlink ref="I588" r:id="rId1109" display="DATA:Setembro/2010"/>
    <hyperlink ref="I542" r:id="rId1110" display="DATA:Setembro/2010"/>
    <hyperlink ref="I599" r:id="rId1111" display="DATA:Setembro/2010"/>
    <hyperlink ref="I600" r:id="rId1112" display="DATA:Setembro/2010"/>
    <hyperlink ref="I638" r:id="rId1113" display="DATA:Setembro/2010"/>
    <hyperlink ref="I592" r:id="rId1114" display="DATA:Setembro/2010"/>
    <hyperlink ref="I543" r:id="rId1115" display="DATA:Setembro/2010"/>
    <hyperlink ref="I495" r:id="rId1116" display="DATA:Setembro/2010"/>
    <hyperlink ref="I582" r:id="rId1117" display="DATA:Setembro/2010"/>
    <hyperlink ref="I593" r:id="rId1118" display="DATA:Setembro/2010"/>
    <hyperlink ref="I545" r:id="rId1119" display="DATA:Setembro/2010"/>
    <hyperlink ref="I632" r:id="rId1120" display="DATA:Setembro/2010"/>
    <hyperlink ref="I584" r:id="rId1121" display="DATA:Setembro/2010"/>
    <hyperlink ref="I518" r:id="rId1122" display="DATA:Setembro/2010"/>
    <hyperlink ref="I576" r:id="rId1123" display="DATA:Setembro/2010"/>
    <hyperlink ref="I614" r:id="rId1124" display="DATA:Setembro/2010"/>
    <hyperlink ref="I471" r:id="rId1125" display="DATA:Setembro/2010"/>
    <hyperlink ref="I519" r:id="rId1126" display="DATA:Setembro/2010"/>
    <hyperlink ref="I517" r:id="rId1127" display="DATA:Setembro/2010"/>
    <hyperlink ref="I557" r:id="rId1128" display="DATA:Setembro/2010"/>
    <hyperlink ref="I521" r:id="rId1129" display="DATA:Setembro/2010"/>
    <hyperlink ref="I569" r:id="rId1130" display="DATA:Setembro/2010"/>
    <hyperlink ref="I567" r:id="rId1131" display="DATA:Setembro/2010"/>
    <hyperlink ref="I607" r:id="rId1132" display="DATA:Setembro/2010"/>
    <hyperlink ref="I561" r:id="rId1133" display="DATA:Setembro/2010"/>
    <hyperlink ref="I559" r:id="rId1134" display="DATA:Setembro/2010"/>
    <hyperlink ref="I512" r:id="rId1135" display="DATA:Setembro/2010"/>
    <hyperlink ref="I595" r:id="rId1136" display="DATA:Setembro/2010"/>
    <hyperlink ref="I606" r:id="rId1137" display="DATA:Setembro/2010"/>
    <hyperlink ref="I560" r:id="rId1138" display="DATA:Setembro/2010"/>
    <hyperlink ref="I558" r:id="rId1139" display="DATA:Setembro/2010"/>
    <hyperlink ref="I617" r:id="rId1140" display="DATA:Setembro/2010"/>
    <hyperlink ref="I571" r:id="rId1141" display="DATA:Setembro/2010"/>
    <hyperlink ref="I616" r:id="rId1142" display="DATA:Setembro/2010"/>
    <hyperlink ref="I656" r:id="rId1143" display="DATA:Setembro/2010"/>
    <hyperlink ref="I610" r:id="rId1144" display="DATA:Setembro/2010"/>
    <hyperlink ref="I608" r:id="rId1145" display="DATA:Setembro/2010"/>
    <hyperlink ref="I515" r:id="rId1146" display="DATA:Setembro/2010"/>
    <hyperlink ref="I513" r:id="rId1147" display="DATA:Setembro/2010"/>
    <hyperlink ref="I563" r:id="rId1148" display="DATA:Setembro/2010"/>
    <hyperlink ref="I565" r:id="rId1149" display="DATA:Setembro/2010"/>
    <hyperlink ref="I589" r:id="rId1150" display="DATA:Setembro/2010"/>
    <hyperlink ref="I577" r:id="rId1151" display="DATA:Setembro/2010"/>
    <hyperlink ref="I581" r:id="rId1152" display="DATA:Setembro/2010"/>
    <hyperlink ref="I585" r:id="rId1153" display="DATA:Setembro/2010"/>
    <hyperlink ref="I602" r:id="rId1154" display="DATA:Setembro/2010"/>
    <hyperlink ref="I605" r:id="rId1155" display="DATA:Setembro/2010"/>
    <hyperlink ref="I583" r:id="rId1156" display="DATA:Setembro/2010"/>
    <hyperlink ref="I603" r:id="rId1157" display="DATA:Setembro/2010"/>
    <hyperlink ref="I620" r:id="rId1158" display="DATA:Setembro/2010"/>
    <hyperlink ref="I601" r:id="rId1159" display="DATA:Setembro/2010"/>
    <hyperlink ref="I619" r:id="rId1160" display="DATA:Setembro/2010"/>
    <hyperlink ref="I623" r:id="rId1161" display="DATA:Setembro/2010"/>
    <hyperlink ref="I604" r:id="rId1162" display="DATA:Setembro/2010"/>
    <hyperlink ref="I591" r:id="rId1163" display="DATA:Setembro/2010"/>
    <hyperlink ref="I637" r:id="rId1164" display="DATA:Setembro/2010"/>
    <hyperlink ref="I635" r:id="rId1165" display="DATA:Setembro/2010"/>
    <hyperlink ref="I675" r:id="rId1166" display="DATA:Setembro/2010"/>
    <hyperlink ref="I629" r:id="rId1167" display="DATA:Setembro/2010"/>
    <hyperlink ref="I627" r:id="rId1168" display="DATA:Setembro/2010"/>
    <hyperlink ref="I686" r:id="rId1169" display="DATA:Setembro/2010"/>
    <hyperlink ref="I641" r:id="rId1170" display="DATA:Setembro/2010"/>
    <hyperlink ref="I639" r:id="rId1171" display="DATA:Setembro/2010"/>
    <hyperlink ref="I687" r:id="rId1172" display="DATA:Setembro/2010"/>
    <hyperlink ref="I642" r:id="rId1173" display="DATA:Setembro/2010"/>
    <hyperlink ref="I640" r:id="rId1174" display="DATA:Setembro/2010"/>
    <hyperlink ref="I685" r:id="rId1175" display="DATA:Setembro/2010"/>
    <hyperlink ref="I725" r:id="rId1176" display="DATA:Setembro/2010"/>
    <hyperlink ref="I679" r:id="rId1177" display="DATA:Setembro/2010"/>
    <hyperlink ref="I677" r:id="rId1178" display="DATA:Setembro/2010"/>
    <hyperlink ref="I611" r:id="rId1179" display="DATA:Setembro/2010"/>
    <hyperlink ref="I630" r:id="rId1180" display="DATA:Setembro/2010"/>
    <hyperlink ref="I631" r:id="rId1181" display="DATA:Setembro/2010"/>
    <hyperlink ref="I669" r:id="rId1182" display="DATA:Setembro/2010"/>
    <hyperlink ref="I621" r:id="rId1183" display="DATA:Setembro/2010"/>
    <hyperlink ref="I680" r:id="rId1184" display="DATA:Setembro/2010"/>
    <hyperlink ref="I633" r:id="rId1185" display="DATA:Setembro/2010"/>
    <hyperlink ref="I681" r:id="rId1186" display="DATA:Setembro/2010"/>
    <hyperlink ref="I634" r:id="rId1187" display="DATA:Setembro/2010"/>
    <hyperlink ref="I719" r:id="rId1188" display="DATA:Setembro/2010"/>
    <hyperlink ref="I673" r:id="rId1189" display="DATA:Setembro/2010"/>
    <hyperlink ref="I671" r:id="rId1190" display="DATA:Setembro/2010"/>
    <hyperlink ref="I613" r:id="rId1191" display="DATA:Setembro/2010"/>
    <hyperlink ref="I651" r:id="rId1192" display="DATA:Setembro/2010"/>
    <hyperlink ref="I662" r:id="rId1193" display="DATA:Setembro/2010"/>
    <hyperlink ref="I615" r:id="rId1194" display="DATA:Setembro/2010"/>
    <hyperlink ref="I663" r:id="rId1195" display="DATA:Setembro/2010"/>
    <hyperlink ref="I661" r:id="rId1196" display="DATA:Setembro/2010"/>
    <hyperlink ref="I701" r:id="rId1197" display="DATA:Setembro/2010"/>
    <hyperlink ref="I655" r:id="rId1198" display="DATA:Setembro/2010"/>
    <hyperlink ref="I653" r:id="rId1199" display="DATA:Setembro/2010"/>
    <hyperlink ref="I644" r:id="rId1200" display="DATA:Setembro/2010"/>
    <hyperlink ref="I609" r:id="rId1201" display="DATA:Setembro/2010"/>
    <hyperlink ref="I654" r:id="rId1202" display="DATA:Setembro/2010"/>
    <hyperlink ref="I694" r:id="rId1203" display="DATA:Setembro/2010"/>
    <hyperlink ref="I648" r:id="rId1204" display="DATA:Setembro/2010"/>
    <hyperlink ref="I646" r:id="rId1205" display="DATA:Setembro/2010"/>
    <hyperlink ref="I643" r:id="rId1206" display="DATA:Setembro/2010"/>
    <hyperlink ref="I682" r:id="rId1207" display="DATA:Setembro/2010"/>
    <hyperlink ref="I693" r:id="rId1208" display="DATA:Setembro/2010"/>
    <hyperlink ref="I647" r:id="rId1209" display="DATA:Setembro/2010"/>
    <hyperlink ref="I645" r:id="rId1210" display="DATA:Setembro/2010"/>
    <hyperlink ref="I704" r:id="rId1211" display="DATA:Setembro/2010"/>
    <hyperlink ref="I659" r:id="rId1212" display="DATA:Setembro/2010"/>
    <hyperlink ref="I657" r:id="rId1213" display="DATA:Setembro/2010"/>
    <hyperlink ref="I705" r:id="rId1214" display="DATA:Setembro/2010"/>
    <hyperlink ref="I660" r:id="rId1215" display="DATA:Setembro/2010"/>
    <hyperlink ref="I658" r:id="rId1216" display="DATA:Setembro/2010"/>
    <hyperlink ref="I703" r:id="rId1217" display="DATA:Setembro/2010"/>
    <hyperlink ref="I743" r:id="rId1218" display="DATA:Setembro/2010"/>
    <hyperlink ref="I697" r:id="rId1219" display="DATA:Setembro/2010"/>
    <hyperlink ref="I695" r:id="rId1220" display="DATA:Setembro/2010"/>
    <hyperlink ref="I674" r:id="rId1221" display="DATA:Setembro/2010"/>
    <hyperlink ref="I628" r:id="rId1222" display="DATA:Setembro/2010"/>
    <hyperlink ref="I626" r:id="rId1223" display="DATA:Setembro/2010"/>
    <hyperlink ref="I684" r:id="rId1224" display="DATA:Setembro/2010"/>
    <hyperlink ref="I724" r:id="rId1225" display="DATA:Setembro/2010"/>
    <hyperlink ref="I678" r:id="rId1226" display="DATA:Setembro/2010"/>
    <hyperlink ref="I676" r:id="rId1227" display="DATA:Setembro/2010"/>
    <hyperlink ref="I668" r:id="rId1228" display="DATA:Setembro/2010"/>
    <hyperlink ref="I622" r:id="rId1229" display="DATA:Setembro/2010"/>
    <hyperlink ref="I718" r:id="rId1230" display="DATA:Setembro/2010"/>
    <hyperlink ref="I672" r:id="rId1231" display="DATA:Setembro/2010"/>
    <hyperlink ref="I670" r:id="rId1232" display="DATA:Setembro/2010"/>
    <hyperlink ref="I650" r:id="rId1233" display="DATA:Setembro/2010"/>
    <hyperlink ref="I700" r:id="rId1234" display="DATA:Setembro/2010"/>
    <hyperlink ref="I652" r:id="rId1235" display="DATA:Setembro/2010"/>
    <hyperlink ref="I692" r:id="rId1236" display="DATA:Setembro/2010"/>
    <hyperlink ref="I702" r:id="rId1237" display="DATA:Setembro/2010"/>
    <hyperlink ref="I742" r:id="rId1238" display="DATA:Setembro/2010"/>
    <hyperlink ref="I696" r:id="rId1239" display="DATA:Setembro/2010"/>
    <hyperlink ref="I625" r:id="rId1240" display="DATA:Setembro/2010"/>
    <hyperlink ref="I683" r:id="rId1241" display="DATA:Setembro/2010"/>
    <hyperlink ref="I723" r:id="rId1242" display="DATA:Setembro/2010"/>
    <hyperlink ref="I667" r:id="rId1243" display="DATA:Setembro/2010"/>
    <hyperlink ref="I717" r:id="rId1244" display="DATA:Setembro/2010"/>
    <hyperlink ref="I649" r:id="rId1245" display="DATA:Setembro/2010"/>
    <hyperlink ref="I699" r:id="rId1246" display="DATA:Setembro/2010"/>
    <hyperlink ref="I691" r:id="rId1247" display="DATA:Setembro/2010"/>
    <hyperlink ref="I741" r:id="rId1248" display="DATA:Setembro/2010"/>
    <hyperlink ref="I624" r:id="rId1249" display="DATA:Setembro/2010"/>
    <hyperlink ref="I722" r:id="rId1250" display="DATA:Setembro/2010"/>
    <hyperlink ref="I666" r:id="rId1251" display="DATA:Setembro/2010"/>
    <hyperlink ref="I716" r:id="rId1252" display="DATA:Setembro/2010"/>
    <hyperlink ref="I698" r:id="rId1253" display="DATA:Setembro/2010"/>
    <hyperlink ref="I690" r:id="rId1254" display="DATA:Setembro/2010"/>
    <hyperlink ref="I740" r:id="rId1255" display="DATA:Setembro/2010"/>
    <hyperlink ref="I64718" r:id="rId1256" display="DATA:Setembro/2010"/>
    <hyperlink ref="I64715" r:id="rId1257" display="DATA:Setembro/2010"/>
    <hyperlink ref="I64713" r:id="rId1258" display="DATA:Setembro/2010"/>
    <hyperlink ref="I64716" r:id="rId1259" display="DATA:Setembro/2010"/>
    <hyperlink ref="I64714" r:id="rId1260" display="DATA:Setembro/2010"/>
    <hyperlink ref="I64712" r:id="rId1261" display="DATA:Setembro/2010"/>
    <hyperlink ref="I64709" r:id="rId1262" display="DATA:Setembro/2010"/>
    <hyperlink ref="I64707" r:id="rId1263" display="DATA:Setembro/2010"/>
    <hyperlink ref="I64710" r:id="rId1264" display="DATA:Setembro/2010"/>
    <hyperlink ref="I64708" r:id="rId1265" display="DATA:Setembro/2010"/>
    <hyperlink ref="I64706" r:id="rId1266" display="DATA:Setembro/2010"/>
    <hyperlink ref="I64711" r:id="rId1267" display="DATA:Setembro/2010"/>
    <hyperlink ref="I64717" r:id="rId1268" display="DATA:Setembro/2010"/>
    <hyperlink ref="I64705" r:id="rId1269" display="DATA:Setembro/2010"/>
    <hyperlink ref="I64704" r:id="rId1270" display="DATA:Setembro/2010"/>
    <hyperlink ref="I64701" r:id="rId1271" display="DATA:Setembro/2010"/>
    <hyperlink ref="I64699" r:id="rId1272" display="DATA:Setembro/2010"/>
    <hyperlink ref="I64702" r:id="rId1273" display="DATA:Setembro/2010"/>
    <hyperlink ref="I64700" r:id="rId1274" display="DATA:Setembro/2010"/>
    <hyperlink ref="I64698" r:id="rId1275" display="DATA:Setembro/2010"/>
    <hyperlink ref="I64703" r:id="rId1276" display="DATA:Setembro/2010"/>
    <hyperlink ref="I64697" r:id="rId1277" display="DATA:Setembro/2010"/>
    <hyperlink ref="I64696" r:id="rId1278" display="DATA:Setembro/2010"/>
    <hyperlink ref="I64694" r:id="rId1279" display="DATA:Setembro/2010"/>
    <hyperlink ref="I64695" r:id="rId1280" display="DATA:Setembro/2010"/>
    <hyperlink ref="I64693" r:id="rId1281" display="DATA:Setembro/2010"/>
    <hyperlink ref="I64692" r:id="rId1282" display="DATA:Setembro/2010"/>
    <hyperlink ref="I64691" r:id="rId1283" display="DATA:Setembro/2010"/>
    <hyperlink ref="I64688" r:id="rId1284" display="DATA:Setembro/2010"/>
    <hyperlink ref="I64686" r:id="rId1285" display="DATA:Setembro/2010"/>
    <hyperlink ref="I64689" r:id="rId1286" display="DATA:Setembro/2010"/>
    <hyperlink ref="I64687" r:id="rId1287" display="DATA:Setembro/2010"/>
    <hyperlink ref="I64685" r:id="rId1288" display="DATA:Setembro/2010"/>
    <hyperlink ref="I64690" r:id="rId1289" display="DATA:Setembro/2010"/>
    <hyperlink ref="I64684" r:id="rId1290" display="DATA:Setembro/2010"/>
    <hyperlink ref="I64683" r:id="rId1291" display="DATA:Setembro/2010"/>
    <hyperlink ref="I64682" r:id="rId1292" display="DATA:Setembro/2010"/>
    <hyperlink ref="I64674" r:id="rId1293" display="DATA:Setembro/2010"/>
    <hyperlink ref="I64672" r:id="rId1294" display="DATA:Setembro/2010"/>
    <hyperlink ref="I64675" r:id="rId1295" display="DATA:Setembro/2010"/>
    <hyperlink ref="I64673" r:id="rId1296" display="DATA:Setembro/2010"/>
    <hyperlink ref="I64671" r:id="rId1297" display="DATA:Setembro/2010"/>
    <hyperlink ref="I64659" r:id="rId1298" display="DATA:Setembro/2010"/>
    <hyperlink ref="I64657" r:id="rId1299" display="DATA:Setembro/2010"/>
    <hyperlink ref="I64660" r:id="rId1300" display="DATA:Setembro/2010"/>
    <hyperlink ref="I64658" r:id="rId1301" display="DATA:Setembro/2010"/>
    <hyperlink ref="I64681" r:id="rId1302" display="DATA:Setembro/2010"/>
    <hyperlink ref="I64656" r:id="rId1303" display="DATA:Setembro/2010"/>
    <hyperlink ref="I64679" r:id="rId1304" display="DATA:Setembro/2010"/>
    <hyperlink ref="I64677" r:id="rId1305" display="DATA:Setembro/2010"/>
    <hyperlink ref="I64680" r:id="rId1306" display="DATA:Setembro/2010"/>
    <hyperlink ref="I64678" r:id="rId1307" display="DATA:Setembro/2010"/>
    <hyperlink ref="I64676" r:id="rId1308" display="DATA:Setembro/2010"/>
    <hyperlink ref="I64668" r:id="rId1309" display="DATA:Setembro/2010"/>
    <hyperlink ref="I64666" r:id="rId1310" display="DATA:Setembro/2010"/>
    <hyperlink ref="I64669" r:id="rId1311" display="DATA:Setembro/2010"/>
    <hyperlink ref="I64667" r:id="rId1312" display="DATA:Setembro/2010"/>
    <hyperlink ref="I64665" r:id="rId1313" display="DATA:Setembro/2010"/>
    <hyperlink ref="I64653" r:id="rId1314" display="DATA:Setembro/2010"/>
    <hyperlink ref="I64651" r:id="rId1315" display="DATA:Setembro/2010"/>
    <hyperlink ref="I64654" r:id="rId1316" display="DATA:Setembro/2010"/>
    <hyperlink ref="I64652" r:id="rId1317" display="DATA:Setembro/2010"/>
    <hyperlink ref="I64650" r:id="rId1318" display="DATA:Setembro/2010"/>
    <hyperlink ref="I64670" r:id="rId1319" display="DATA:Setembro/2010"/>
    <hyperlink ref="I64655" r:id="rId1320" display="DATA:Setembro/2010"/>
    <hyperlink ref="I64662" r:id="rId1321" display="DATA:Setembro/2010"/>
    <hyperlink ref="I64663" r:id="rId1322" display="DATA:Setembro/2010"/>
    <hyperlink ref="I64661" r:id="rId1323" display="DATA:Setembro/2010"/>
    <hyperlink ref="I64647" r:id="rId1324" display="DATA:Setembro/2010"/>
    <hyperlink ref="I64645" r:id="rId1325" display="DATA:Setembro/2010"/>
    <hyperlink ref="I64648" r:id="rId1326" display="DATA:Setembro/2010"/>
    <hyperlink ref="I64646" r:id="rId1327" display="DATA:Setembro/2010"/>
    <hyperlink ref="I64644" r:id="rId1328" display="DATA:Setembro/2010"/>
    <hyperlink ref="I64664" r:id="rId1329" display="DATA:Setembro/2010"/>
    <hyperlink ref="I64641" r:id="rId1330" display="DATA:Setembro/2010"/>
    <hyperlink ref="I64639" r:id="rId1331" display="DATA:Setembro/2010"/>
    <hyperlink ref="I64642" r:id="rId1332" display="DATA:Setembro/2010"/>
    <hyperlink ref="I64640" r:id="rId1333" display="DATA:Setembro/2010"/>
    <hyperlink ref="I64638" r:id="rId1334" display="DATA:Setembro/2010"/>
    <hyperlink ref="I64643" r:id="rId1335" display="DATA:Setembro/2010"/>
    <hyperlink ref="I64649" r:id="rId1336" display="DATA:Setembro/2010"/>
    <hyperlink ref="I64637" r:id="rId1337" display="DATA:Setembro/2010"/>
    <hyperlink ref="I64636" r:id="rId1338" display="DATA:Setembro/2010"/>
    <hyperlink ref="I64633" r:id="rId1339" display="DATA:Setembro/2010"/>
    <hyperlink ref="I64631" r:id="rId1340" display="DATA:Setembro/2010"/>
    <hyperlink ref="I64634" r:id="rId1341" display="DATA:Setembro/2010"/>
    <hyperlink ref="I64632" r:id="rId1342" display="DATA:Setembro/2010"/>
    <hyperlink ref="I64630" r:id="rId1343" display="DATA:Setembro/2010"/>
    <hyperlink ref="I64635" r:id="rId1344" display="DATA:Setembro/2010"/>
    <hyperlink ref="I64629" r:id="rId1345" display="DATA:Setembro/2010"/>
    <hyperlink ref="I64628" r:id="rId1346" display="DATA:Setembro/2010"/>
    <hyperlink ref="I64626" r:id="rId1347" display="DATA:Setembro/2010"/>
    <hyperlink ref="I64627" r:id="rId1348" display="DATA:Setembro/2010"/>
    <hyperlink ref="I64625" r:id="rId1349" display="DATA:Setembro/2010"/>
    <hyperlink ref="I64624" r:id="rId1350" display="DATA:Setembro/2010"/>
    <hyperlink ref="I64623" r:id="rId1351" display="DATA:Setembro/2010"/>
    <hyperlink ref="I64620" r:id="rId1352" display="DATA:Setembro/2010"/>
    <hyperlink ref="I64618" r:id="rId1353" display="DATA:Setembro/2010"/>
    <hyperlink ref="I64621" r:id="rId1354" display="DATA:Setembro/2010"/>
    <hyperlink ref="I64619" r:id="rId1355" display="DATA:Setembro/2010"/>
    <hyperlink ref="I64617" r:id="rId1356" display="DATA:Setembro/2010"/>
    <hyperlink ref="I64622" r:id="rId1357" display="DATA:Setembro/2010"/>
    <hyperlink ref="I64616" r:id="rId1358" display="DATA:Setembro/2010"/>
    <hyperlink ref="I64615" r:id="rId1359" display="DATA:Setembro/2010"/>
    <hyperlink ref="I64613" r:id="rId1360" display="DATA:Setembro/2010"/>
    <hyperlink ref="I64614" r:id="rId1361" display="DATA:Setembro/2010"/>
    <hyperlink ref="I64612" r:id="rId1362" display="DATA:Setembro/2010"/>
    <hyperlink ref="I64611" r:id="rId1363" display="DATA:Setembro/2010"/>
    <hyperlink ref="I64610" r:id="rId1364" display="DATA:Setembro/2010"/>
    <hyperlink ref="I64609" r:id="rId1365" display="DATA:Setembro/2010"/>
    <hyperlink ref="I64608" r:id="rId1366" display="DATA:Setembro/2010"/>
    <hyperlink ref="I64607" r:id="rId1367" display="DATA:Setembro/2010"/>
    <hyperlink ref="I64606" r:id="rId1368" display="DATA:Setembro/2010"/>
    <hyperlink ref="I64603" r:id="rId1369" display="DATA:Setembro/2010"/>
    <hyperlink ref="I64601" r:id="rId1370" display="DATA:Setembro/2010"/>
    <hyperlink ref="I64604" r:id="rId1371" display="DATA:Setembro/2010"/>
    <hyperlink ref="I64602" r:id="rId1372" display="DATA:Setembro/2010"/>
    <hyperlink ref="I64600" r:id="rId1373" display="DATA:Setembro/2010"/>
    <hyperlink ref="I64605" r:id="rId1374" display="DATA:Setembro/2010"/>
    <hyperlink ref="I64599" r:id="rId1375" display="DATA:Setembro/2010"/>
    <hyperlink ref="I64598" r:id="rId1376" display="DATA:Setembro/2010"/>
    <hyperlink ref="I64596" r:id="rId1377" display="DATA:Setembro/2010"/>
    <hyperlink ref="I64597" r:id="rId1378" display="DATA:Setembro/2010"/>
    <hyperlink ref="I64595" r:id="rId1379" display="DATA:Setembro/2010"/>
    <hyperlink ref="I64594" r:id="rId1380" display="DATA:Setembro/2010"/>
    <hyperlink ref="I64593" r:id="rId1381" display="DATA:Setembro/2010"/>
    <hyperlink ref="I732" r:id="rId1382" display="DATA:Setembro/2010"/>
    <hyperlink ref="I688" r:id="rId1383" display="DATA:Setembro/2010"/>
    <hyperlink ref="I726" r:id="rId1384" display="DATA:Setembro/2010"/>
    <hyperlink ref="I708" r:id="rId1385" display="DATA:Setembro/2010"/>
    <hyperlink ref="I689" r:id="rId1386" display="DATA:Setembro/2010"/>
    <hyperlink ref="I711" r:id="rId1387" display="DATA:Setembro/2010"/>
    <hyperlink ref="I664" r:id="rId1388" display="DATA:Setembro/2010"/>
    <hyperlink ref="I712" r:id="rId1389" display="DATA:Setembro/2010"/>
    <hyperlink ref="I665" r:id="rId1390" display="DATA:Setembro/2010"/>
    <hyperlink ref="I710" r:id="rId1391" display="DATA:Setembro/2010"/>
    <hyperlink ref="I750" r:id="rId1392" display="DATA:Setembro/2010"/>
    <hyperlink ref="I731" r:id="rId1393" display="DATA:Setembro/2010"/>
    <hyperlink ref="I707" r:id="rId1394" display="DATA:Setembro/2010"/>
    <hyperlink ref="I709" r:id="rId1395" display="DATA:Setembro/2010"/>
    <hyperlink ref="I749" r:id="rId1396" display="DATA:Setembro/2010"/>
    <hyperlink ref="I730" r:id="rId1397" display="DATA:Setembro/2010"/>
    <hyperlink ref="I706" r:id="rId1398" display="DATA:Setembro/2010"/>
    <hyperlink ref="I748" r:id="rId1399" display="DATA:Setembro/2010"/>
    <hyperlink ref="I729" r:id="rId1400" display="DATA:Setembro/2010"/>
    <hyperlink ref="I747" r:id="rId1401" display="DATA:Setembro/2010"/>
    <hyperlink ref="I87" r:id="rId1402" display="DATA:Setembro/2010"/>
    <hyperlink ref="I9" r:id="rId1403" display="DATA:Setembro/2010"/>
    <hyperlink ref="I126" r:id="rId1404" display="DATA:Setembro/2010"/>
    <hyperlink ref="I88" r:id="rId1405" display="DATA:Setembro/2010"/>
    <hyperlink ref="I100:I103" r:id="rId1406" display="DATA:Setembro/2010"/>
    <hyperlink ref="I104:I109" r:id="rId1407" display="DATA:Setembro/2010"/>
    <hyperlink ref="I110" r:id="rId1408" display="DATA:Setembro/2010"/>
    <hyperlink ref="I111:I113" r:id="rId1409" display="DATA:Setembro/2010"/>
    <hyperlink ref="I114:I118" r:id="rId1410" display="DATA:Setembro/2010"/>
    <hyperlink ref="I119" r:id="rId1411" display="DATA:Setembro/2010"/>
    <hyperlink ref="I120" r:id="rId1412" display="DATA:Setembro/2010"/>
    <hyperlink ref="I121:I123" r:id="rId1413" display="DATA:Setembro/2010"/>
  </hyperlinks>
  <printOptions/>
  <pageMargins left="0.9448818897637796" right="0.1968503937007874" top="0.5511811023622047" bottom="0.3937007874015748" header="0.2755905511811024" footer="0.5118110236220472"/>
  <pageSetup horizontalDpi="600" verticalDpi="600" orientation="portrait" paperSize="9" scale="75" r:id="rId1415"/>
  <headerFooter alignWithMargins="0">
    <oddHeader>&amp;CPágina &amp;P de &amp;N</oddHeader>
  </headerFooter>
  <rowBreaks count="2" manualBreakCount="2">
    <brk id="70" max="8" man="1"/>
    <brk id="85" max="8" man="1"/>
  </rowBreaks>
  <drawing r:id="rId1414"/>
</worksheet>
</file>

<file path=xl/worksheets/sheet2.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A3" sqref="A3:C3"/>
    </sheetView>
  </sheetViews>
  <sheetFormatPr defaultColWidth="9.140625" defaultRowHeight="12.75"/>
  <cols>
    <col min="2" max="2" width="45.57421875" style="0" customWidth="1"/>
    <col min="3" max="5" width="17.8515625" style="0" customWidth="1"/>
    <col min="6" max="6" width="15.421875" style="0" customWidth="1"/>
    <col min="7" max="7" width="11.8515625" style="0" customWidth="1"/>
    <col min="9" max="9" width="13.00390625" style="0" customWidth="1"/>
  </cols>
  <sheetData>
    <row r="1" spans="1:7" ht="12.75">
      <c r="A1" s="216" t="s">
        <v>0</v>
      </c>
      <c r="B1" s="217"/>
      <c r="C1" s="218"/>
      <c r="D1" s="218"/>
      <c r="E1" s="218"/>
      <c r="F1" s="218"/>
      <c r="G1" s="219"/>
    </row>
    <row r="2" spans="1:7" ht="12.75">
      <c r="A2" s="220" t="s">
        <v>53</v>
      </c>
      <c r="B2" s="2"/>
      <c r="C2" s="3"/>
      <c r="D2" s="3"/>
      <c r="E2" s="3"/>
      <c r="F2" s="3"/>
      <c r="G2" s="221"/>
    </row>
    <row r="3" spans="1:7" ht="23.25" customHeight="1">
      <c r="A3" s="243" t="s">
        <v>451</v>
      </c>
      <c r="B3" s="244"/>
      <c r="C3" s="244"/>
      <c r="D3" s="94"/>
      <c r="E3" s="94"/>
      <c r="F3" s="2"/>
      <c r="G3" s="221"/>
    </row>
    <row r="4" spans="1:7" ht="27" customHeight="1">
      <c r="A4" s="248" t="s">
        <v>130</v>
      </c>
      <c r="B4" s="247"/>
      <c r="C4" s="247"/>
      <c r="D4" s="2"/>
      <c r="E4" s="2"/>
      <c r="F4" s="3"/>
      <c r="G4" s="222"/>
    </row>
    <row r="5" spans="1:7" ht="27.75" customHeight="1">
      <c r="A5" s="248"/>
      <c r="B5" s="247"/>
      <c r="C5" s="247"/>
      <c r="D5" s="245"/>
      <c r="E5" s="245"/>
      <c r="F5" s="245"/>
      <c r="G5" s="221"/>
    </row>
    <row r="6" spans="1:7" ht="15.75">
      <c r="A6" s="251" t="s">
        <v>7</v>
      </c>
      <c r="B6" s="252"/>
      <c r="C6" s="252"/>
      <c r="D6" s="252"/>
      <c r="E6" s="252"/>
      <c r="F6" s="252"/>
      <c r="G6" s="253"/>
    </row>
    <row r="7" spans="1:7" ht="12.75">
      <c r="A7" s="223"/>
      <c r="B7" s="1"/>
      <c r="C7" s="1"/>
      <c r="D7" s="1"/>
      <c r="E7" s="1"/>
      <c r="F7" s="1"/>
      <c r="G7" s="224"/>
    </row>
    <row r="8" spans="1:7" ht="12.75">
      <c r="A8" s="254" t="s">
        <v>2</v>
      </c>
      <c r="B8" s="256" t="s">
        <v>5</v>
      </c>
      <c r="C8" s="258" t="s">
        <v>9</v>
      </c>
      <c r="D8" s="259"/>
      <c r="E8" s="260"/>
      <c r="F8" s="256" t="s">
        <v>6</v>
      </c>
      <c r="G8" s="249"/>
    </row>
    <row r="9" spans="1:7" ht="12.75">
      <c r="A9" s="255"/>
      <c r="B9" s="257"/>
      <c r="C9" s="18">
        <v>30</v>
      </c>
      <c r="D9" s="18">
        <v>60</v>
      </c>
      <c r="E9" s="18">
        <v>90</v>
      </c>
      <c r="F9" s="257"/>
      <c r="G9" s="250"/>
    </row>
    <row r="10" spans="1:7" ht="11.25" customHeight="1">
      <c r="A10" s="225"/>
      <c r="B10" s="18"/>
      <c r="C10" s="91"/>
      <c r="D10" s="91"/>
      <c r="E10" s="91"/>
      <c r="F10" s="18"/>
      <c r="G10" s="226"/>
    </row>
    <row r="11" spans="1:9" ht="24.75" customHeight="1">
      <c r="A11" s="227" t="s">
        <v>8</v>
      </c>
      <c r="B11" s="95" t="str">
        <f>'Orç '!C8</f>
        <v>SERVIÇOS PRELIMINARES</v>
      </c>
      <c r="C11" s="19">
        <f>F11</f>
        <v>746.07</v>
      </c>
      <c r="D11" s="19"/>
      <c r="E11" s="19"/>
      <c r="F11" s="123">
        <f>'Orç '!I8</f>
        <v>746.07</v>
      </c>
      <c r="G11" s="228">
        <f>F11/F18</f>
        <v>0.0022805536787075943</v>
      </c>
      <c r="I11" s="25">
        <f>SUM(C11:E11)</f>
        <v>746.07</v>
      </c>
    </row>
    <row r="12" spans="1:9" ht="26.25" customHeight="1">
      <c r="A12" s="229" t="s">
        <v>61</v>
      </c>
      <c r="B12" s="122" t="str">
        <f>'Orç '!C11</f>
        <v>SERVIÇOS INICIAIS</v>
      </c>
      <c r="C12" s="19">
        <f>F12</f>
        <v>9236.23</v>
      </c>
      <c r="D12" s="20"/>
      <c r="E12" s="20"/>
      <c r="F12" s="123">
        <f>'Orç '!I11</f>
        <v>9236.23</v>
      </c>
      <c r="G12" s="230">
        <f>F12/F18</f>
        <v>0.02823289812469264</v>
      </c>
      <c r="I12" s="25">
        <f aca="true" t="shared" si="0" ref="I12:I18">SUM(C12:E12)</f>
        <v>9236.23</v>
      </c>
    </row>
    <row r="13" spans="1:9" ht="27.75" customHeight="1">
      <c r="A13" s="229" t="s">
        <v>64</v>
      </c>
      <c r="B13" s="122" t="str">
        <f>'Orç '!C22</f>
        <v>QUADRA</v>
      </c>
      <c r="C13" s="19">
        <f>0.4*F13</f>
        <v>47402.344000000005</v>
      </c>
      <c r="D13" s="19">
        <f>0.4*F13</f>
        <v>47402.344000000005</v>
      </c>
      <c r="E13" s="19">
        <f>0.2*F13</f>
        <v>23701.172000000002</v>
      </c>
      <c r="F13" s="123">
        <f>'Orç '!I22</f>
        <v>118505.86</v>
      </c>
      <c r="G13" s="228">
        <f>F13/F18</f>
        <v>0.36224345566958477</v>
      </c>
      <c r="I13" s="25">
        <f t="shared" si="0"/>
        <v>118505.86000000002</v>
      </c>
    </row>
    <row r="14" spans="1:9" ht="25.5" customHeight="1">
      <c r="A14" s="229" t="s">
        <v>77</v>
      </c>
      <c r="B14" s="141" t="str">
        <f>'Orç '!C43</f>
        <v>VESTIÁRIOS, BANHEIROS E DEPÓSITO</v>
      </c>
      <c r="C14" s="19">
        <f>0.4*F14</f>
        <v>29100.776</v>
      </c>
      <c r="D14" s="19">
        <f>0.4*F14</f>
        <v>29100.776</v>
      </c>
      <c r="E14" s="19">
        <f>0.2*F14</f>
        <v>14550.388</v>
      </c>
      <c r="F14" s="142">
        <f>'Orç '!I43</f>
        <v>72751.94</v>
      </c>
      <c r="G14" s="228">
        <f>F14/F18</f>
        <v>0.22238490275726697</v>
      </c>
      <c r="I14" s="25">
        <f t="shared" si="0"/>
        <v>72751.94</v>
      </c>
    </row>
    <row r="15" spans="1:9" ht="25.5" customHeight="1">
      <c r="A15" s="229" t="s">
        <v>321</v>
      </c>
      <c r="B15" s="141" t="str">
        <f>'Orç '!C81</f>
        <v>ÁREA EXTERNA</v>
      </c>
      <c r="C15" s="19"/>
      <c r="D15" s="19">
        <f>0.4*F15</f>
        <v>37291.432</v>
      </c>
      <c r="E15" s="19">
        <f>0.6*F15</f>
        <v>55937.148</v>
      </c>
      <c r="F15" s="142">
        <f>'Orç '!I81</f>
        <v>93228.58</v>
      </c>
      <c r="G15" s="228">
        <f>F15/F18</f>
        <v>0.28497698752085626</v>
      </c>
      <c r="I15" s="25">
        <f t="shared" si="0"/>
        <v>93228.58</v>
      </c>
    </row>
    <row r="16" spans="1:9" ht="25.5" customHeight="1">
      <c r="A16" s="229" t="s">
        <v>349</v>
      </c>
      <c r="B16" s="141" t="str">
        <f>'Orç '!C97</f>
        <v>ELETRICA</v>
      </c>
      <c r="C16" s="19">
        <f>0.2*F16</f>
        <v>6535.112000000001</v>
      </c>
      <c r="D16" s="19">
        <f>0.4*F16</f>
        <v>13070.224000000002</v>
      </c>
      <c r="E16" s="19">
        <f>0.4*F16</f>
        <v>13070.224000000002</v>
      </c>
      <c r="F16" s="142">
        <f>'Orç '!I97</f>
        <v>32675.56</v>
      </c>
      <c r="G16" s="228">
        <f>F16/F18</f>
        <v>0.09988120224889181</v>
      </c>
      <c r="I16" s="25">
        <f t="shared" si="0"/>
        <v>32675.560000000005</v>
      </c>
    </row>
    <row r="17" spans="1:9" ht="12.75">
      <c r="A17" s="231"/>
      <c r="B17" s="17"/>
      <c r="C17" s="124"/>
      <c r="D17" s="20"/>
      <c r="E17" s="20"/>
      <c r="F17" s="20"/>
      <c r="G17" s="232"/>
      <c r="I17" s="25"/>
    </row>
    <row r="18" spans="1:9" ht="12.75">
      <c r="A18" s="231"/>
      <c r="B18" s="16" t="s">
        <v>6</v>
      </c>
      <c r="C18" s="24">
        <f>ROUND(SUM(C11:C16),2)</f>
        <v>93020.53</v>
      </c>
      <c r="D18" s="24">
        <f>ROUND(SUM(D11:D16),2)</f>
        <v>126864.78</v>
      </c>
      <c r="E18" s="24">
        <f>ROUND(SUM(E11:E16),2)</f>
        <v>107258.93</v>
      </c>
      <c r="F18" s="22">
        <f>ROUND(SUM(F11:F16),2)</f>
        <v>327144.24</v>
      </c>
      <c r="G18" s="228">
        <f>ROUND(SUM(G11:G16),2)</f>
        <v>1</v>
      </c>
      <c r="I18" s="25">
        <f t="shared" si="0"/>
        <v>327144.24</v>
      </c>
    </row>
    <row r="19" spans="1:7" ht="12.75">
      <c r="A19" s="231"/>
      <c r="B19" s="16" t="s">
        <v>10</v>
      </c>
      <c r="C19" s="23">
        <f>C18/F18</f>
        <v>0.284341029510408</v>
      </c>
      <c r="D19" s="23">
        <f>D18/F18</f>
        <v>0.38779463150566246</v>
      </c>
      <c r="E19" s="23">
        <f>E18/F18</f>
        <v>0.3278643389839295</v>
      </c>
      <c r="F19" s="20"/>
      <c r="G19" s="228"/>
    </row>
    <row r="20" spans="1:7" ht="12.75">
      <c r="A20" s="231"/>
      <c r="B20" s="16" t="s">
        <v>11</v>
      </c>
      <c r="C20" s="24">
        <f>C18</f>
        <v>93020.53</v>
      </c>
      <c r="D20" s="24">
        <f>C20+D18</f>
        <v>219885.31</v>
      </c>
      <c r="E20" s="24">
        <f>D20+E18</f>
        <v>327144.24</v>
      </c>
      <c r="F20" s="17"/>
      <c r="G20" s="232"/>
    </row>
    <row r="21" spans="1:7" ht="13.5" thickBot="1">
      <c r="A21" s="233"/>
      <c r="B21" s="234" t="s">
        <v>12</v>
      </c>
      <c r="C21" s="235">
        <f>C19</f>
        <v>0.284341029510408</v>
      </c>
      <c r="D21" s="235">
        <f>C21+D19</f>
        <v>0.6721356610160705</v>
      </c>
      <c r="E21" s="235">
        <f>D21+E19</f>
        <v>1</v>
      </c>
      <c r="F21" s="236"/>
      <c r="G21" s="237"/>
    </row>
    <row r="24" spans="3:6" ht="12.75">
      <c r="C24" s="25"/>
      <c r="D24" s="25"/>
      <c r="E24" s="25"/>
      <c r="F24" s="25"/>
    </row>
  </sheetData>
  <sheetProtection/>
  <mergeCells count="10">
    <mergeCell ref="A3:C3"/>
    <mergeCell ref="A4:C4"/>
    <mergeCell ref="G8:G9"/>
    <mergeCell ref="A6:G6"/>
    <mergeCell ref="A8:A9"/>
    <mergeCell ref="B8:B9"/>
    <mergeCell ref="F8:F9"/>
    <mergeCell ref="A5:C5"/>
    <mergeCell ref="D5:F5"/>
    <mergeCell ref="C8:E8"/>
  </mergeCells>
  <printOptions/>
  <pageMargins left="1.5748031496062993" right="0.7874015748031497" top="1.5748031496062993" bottom="0.984251968503937" header="0.5118110236220472" footer="0.5118110236220472"/>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Q307"/>
  <sheetViews>
    <sheetView view="pageBreakPreview" zoomScaleSheetLayoutView="100" zoomScalePageLayoutView="0" workbookViewId="0" topLeftCell="A1">
      <pane ySplit="7" topLeftCell="A8" activePane="bottomLeft" state="frozen"/>
      <selection pane="topLeft" activeCell="A1" sqref="A1"/>
      <selection pane="bottomLeft" activeCell="A3" sqref="A3:C3"/>
    </sheetView>
  </sheetViews>
  <sheetFormatPr defaultColWidth="9.140625" defaultRowHeight="12.75"/>
  <cols>
    <col min="1" max="1" width="11.140625" style="0" customWidth="1"/>
    <col min="2" max="2" width="6.00390625" style="0" customWidth="1"/>
    <col min="3" max="3" width="45.8515625" style="0" customWidth="1"/>
    <col min="4" max="4" width="5.00390625" style="0" customWidth="1"/>
    <col min="5" max="5" width="6.421875" style="0" customWidth="1"/>
    <col min="6" max="7" width="7.00390625" style="0" customWidth="1"/>
    <col min="8" max="8" width="8.28125" style="0" customWidth="1"/>
    <col min="9" max="11" width="5.57421875" style="0" customWidth="1"/>
    <col min="12" max="12" width="8.140625" style="0" customWidth="1"/>
    <col min="13" max="13" width="5.8515625" style="0" customWidth="1"/>
    <col min="14" max="14" width="9.7109375" style="0" customWidth="1"/>
  </cols>
  <sheetData>
    <row r="1" spans="1:14" ht="12.75">
      <c r="A1" s="12" t="s">
        <v>0</v>
      </c>
      <c r="B1" s="13"/>
      <c r="C1" s="14"/>
      <c r="D1" s="14"/>
      <c r="E1" s="14"/>
      <c r="F1" s="14"/>
      <c r="G1" s="14"/>
      <c r="H1" s="14"/>
      <c r="I1" s="14"/>
      <c r="J1" s="14"/>
      <c r="K1" s="14"/>
      <c r="L1" s="14"/>
      <c r="M1" s="14"/>
      <c r="N1" s="15"/>
    </row>
    <row r="2" spans="1:14" ht="12.75">
      <c r="A2" s="7" t="s">
        <v>53</v>
      </c>
      <c r="B2" s="2"/>
      <c r="C2" s="3"/>
      <c r="D2" s="3"/>
      <c r="E2" s="2" t="s">
        <v>446</v>
      </c>
      <c r="F2" s="3"/>
      <c r="G2" s="3"/>
      <c r="H2" s="3"/>
      <c r="I2" s="3"/>
      <c r="J2" s="3"/>
      <c r="K2" s="3"/>
      <c r="L2" s="3"/>
      <c r="M2" s="3"/>
      <c r="N2" s="6"/>
    </row>
    <row r="3" spans="1:14" ht="27" customHeight="1">
      <c r="A3" s="243" t="s">
        <v>451</v>
      </c>
      <c r="B3" s="244"/>
      <c r="C3" s="244"/>
      <c r="D3" s="26"/>
      <c r="E3" s="245" t="s">
        <v>447</v>
      </c>
      <c r="F3" s="245"/>
      <c r="G3" s="49"/>
      <c r="H3" s="49"/>
      <c r="I3" s="49"/>
      <c r="J3" s="49"/>
      <c r="K3" s="49"/>
      <c r="L3" s="49"/>
      <c r="M3" s="49"/>
      <c r="N3" s="28"/>
    </row>
    <row r="4" spans="1:14" ht="18" customHeight="1">
      <c r="A4" s="246" t="s">
        <v>130</v>
      </c>
      <c r="B4" s="247"/>
      <c r="C4" s="247"/>
      <c r="D4" s="3"/>
      <c r="E4" s="2" t="s">
        <v>19</v>
      </c>
      <c r="F4" s="3"/>
      <c r="G4" s="3"/>
      <c r="H4" s="3"/>
      <c r="I4" s="3"/>
      <c r="J4" s="3"/>
      <c r="K4" s="3"/>
      <c r="L4" s="3"/>
      <c r="M4" s="3"/>
      <c r="N4" s="6"/>
    </row>
    <row r="5" spans="1:14" ht="18" customHeight="1">
      <c r="A5" s="121"/>
      <c r="B5" s="47"/>
      <c r="C5" s="47"/>
      <c r="D5" s="3"/>
      <c r="E5" s="2"/>
      <c r="F5" s="3"/>
      <c r="G5" s="3"/>
      <c r="H5" s="3"/>
      <c r="I5" s="3"/>
      <c r="J5" s="3"/>
      <c r="K5" s="3"/>
      <c r="L5" s="3"/>
      <c r="M5" s="3"/>
      <c r="N5" s="6"/>
    </row>
    <row r="6" spans="1:14" ht="20.25" customHeight="1" thickBot="1">
      <c r="A6" s="261" t="s">
        <v>63</v>
      </c>
      <c r="B6" s="262"/>
      <c r="C6" s="262"/>
      <c r="D6" s="262"/>
      <c r="E6" s="262"/>
      <c r="F6" s="262"/>
      <c r="G6" s="262"/>
      <c r="H6" s="262"/>
      <c r="I6" s="262"/>
      <c r="J6" s="262"/>
      <c r="K6" s="262"/>
      <c r="L6" s="262"/>
      <c r="M6" s="262"/>
      <c r="N6" s="11"/>
    </row>
    <row r="7" spans="1:14" ht="34.5" customHeight="1" thickTop="1">
      <c r="A7" s="56" t="s">
        <v>13</v>
      </c>
      <c r="B7" s="56" t="s">
        <v>2</v>
      </c>
      <c r="C7" s="56" t="s">
        <v>3</v>
      </c>
      <c r="D7" s="56" t="s">
        <v>14</v>
      </c>
      <c r="E7" s="56" t="s">
        <v>15</v>
      </c>
      <c r="F7" s="56" t="s">
        <v>20</v>
      </c>
      <c r="G7" s="56"/>
      <c r="H7" s="56" t="s">
        <v>21</v>
      </c>
      <c r="I7" s="56" t="s">
        <v>22</v>
      </c>
      <c r="J7" s="56" t="s">
        <v>23</v>
      </c>
      <c r="K7" s="56" t="s">
        <v>24</v>
      </c>
      <c r="L7" s="56" t="s">
        <v>25</v>
      </c>
      <c r="M7" s="56" t="s">
        <v>26</v>
      </c>
      <c r="N7" s="56" t="s">
        <v>6</v>
      </c>
    </row>
    <row r="8" spans="1:14" ht="22.5" customHeight="1">
      <c r="A8" s="112"/>
      <c r="B8" s="97" t="s">
        <v>8</v>
      </c>
      <c r="C8" s="115" t="s">
        <v>60</v>
      </c>
      <c r="D8" s="100"/>
      <c r="E8" s="125"/>
      <c r="F8" s="126"/>
      <c r="G8" s="127"/>
      <c r="H8" s="127"/>
      <c r="I8" s="127"/>
      <c r="J8" s="127"/>
      <c r="K8" s="127"/>
      <c r="L8" s="127"/>
      <c r="M8" s="127"/>
      <c r="N8" s="132"/>
    </row>
    <row r="9" spans="1:14" ht="38.25" customHeight="1">
      <c r="A9" s="113" t="s">
        <v>70</v>
      </c>
      <c r="B9" s="114" t="s">
        <v>17</v>
      </c>
      <c r="C9" s="116" t="s">
        <v>71</v>
      </c>
      <c r="D9" s="114" t="s">
        <v>16</v>
      </c>
      <c r="E9" s="128"/>
      <c r="F9" s="129"/>
      <c r="G9" s="130"/>
      <c r="H9" s="130"/>
      <c r="I9" s="130"/>
      <c r="J9" s="130"/>
      <c r="K9" s="130"/>
      <c r="L9" s="130"/>
      <c r="M9" s="130"/>
      <c r="N9" s="57">
        <f>ROUND(N10,2)</f>
        <v>3</v>
      </c>
    </row>
    <row r="10" spans="1:14" ht="16.5" customHeight="1">
      <c r="A10" s="110"/>
      <c r="B10" s="40"/>
      <c r="C10" s="38"/>
      <c r="D10" s="111"/>
      <c r="E10" s="128">
        <v>1</v>
      </c>
      <c r="F10" s="129"/>
      <c r="G10" s="130"/>
      <c r="H10" s="130"/>
      <c r="I10" s="130">
        <v>2</v>
      </c>
      <c r="J10" s="130">
        <v>1.5</v>
      </c>
      <c r="K10" s="130"/>
      <c r="L10" s="130"/>
      <c r="M10" s="130"/>
      <c r="N10" s="118">
        <f>ROUND(E10*I10*J10,2)</f>
        <v>3</v>
      </c>
    </row>
    <row r="11" spans="1:14" ht="16.5" customHeight="1">
      <c r="A11" s="113"/>
      <c r="B11" s="108" t="s">
        <v>61</v>
      </c>
      <c r="C11" s="119" t="s">
        <v>59</v>
      </c>
      <c r="D11" s="114"/>
      <c r="E11" s="128"/>
      <c r="F11" s="129"/>
      <c r="G11" s="130"/>
      <c r="H11" s="130"/>
      <c r="I11" s="130"/>
      <c r="J11" s="130"/>
      <c r="K11" s="130"/>
      <c r="L11" s="130"/>
      <c r="M11" s="130"/>
      <c r="N11" s="57"/>
    </row>
    <row r="12" spans="1:14" ht="28.5" customHeight="1">
      <c r="A12" s="113" t="s">
        <v>99</v>
      </c>
      <c r="B12" s="114" t="s">
        <v>62</v>
      </c>
      <c r="C12" s="116" t="s">
        <v>100</v>
      </c>
      <c r="D12" s="114" t="s">
        <v>16</v>
      </c>
      <c r="E12" s="128"/>
      <c r="F12" s="129"/>
      <c r="G12" s="130"/>
      <c r="H12" s="130"/>
      <c r="I12" s="130"/>
      <c r="J12" s="130"/>
      <c r="K12" s="130"/>
      <c r="L12" s="130"/>
      <c r="M12" s="130"/>
      <c r="N12" s="57">
        <f>ROUND(N13+N14+N15+N16,2)</f>
        <v>148.3</v>
      </c>
    </row>
    <row r="13" spans="1:14" ht="15" customHeight="1">
      <c r="A13" s="110"/>
      <c r="B13" s="40"/>
      <c r="C13" s="52" t="s">
        <v>132</v>
      </c>
      <c r="D13" s="111"/>
      <c r="E13" s="128"/>
      <c r="F13" s="151"/>
      <c r="G13" s="173"/>
      <c r="H13" s="130">
        <v>47</v>
      </c>
      <c r="I13" s="130"/>
      <c r="J13" s="130">
        <v>0.9</v>
      </c>
      <c r="K13" s="130"/>
      <c r="L13" s="130"/>
      <c r="M13" s="130"/>
      <c r="N13" s="118">
        <f>ROUND(H13*J13,2)</f>
        <v>42.3</v>
      </c>
    </row>
    <row r="14" spans="1:14" ht="15" customHeight="1">
      <c r="A14" s="110"/>
      <c r="B14" s="40"/>
      <c r="C14" s="52" t="s">
        <v>133</v>
      </c>
      <c r="D14" s="111"/>
      <c r="E14" s="128"/>
      <c r="F14" s="151"/>
      <c r="G14" s="173"/>
      <c r="H14" s="130">
        <v>26</v>
      </c>
      <c r="I14" s="130"/>
      <c r="J14" s="130">
        <v>1.5</v>
      </c>
      <c r="K14" s="130"/>
      <c r="L14" s="130"/>
      <c r="M14" s="130"/>
      <c r="N14" s="118">
        <f>ROUND(H14*J14,2)</f>
        <v>39</v>
      </c>
    </row>
    <row r="15" spans="1:14" ht="15" customHeight="1">
      <c r="A15" s="110"/>
      <c r="B15" s="40"/>
      <c r="C15" s="52" t="s">
        <v>134</v>
      </c>
      <c r="D15" s="111"/>
      <c r="E15" s="128"/>
      <c r="F15" s="151"/>
      <c r="G15" s="173"/>
      <c r="H15" s="130">
        <v>1.5</v>
      </c>
      <c r="I15" s="130"/>
      <c r="J15" s="130">
        <v>2</v>
      </c>
      <c r="K15" s="130"/>
      <c r="L15" s="130"/>
      <c r="M15" s="130"/>
      <c r="N15" s="118">
        <f>ROUND(H15*J15,2)</f>
        <v>3</v>
      </c>
    </row>
    <row r="16" spans="1:14" ht="15" customHeight="1">
      <c r="A16" s="110"/>
      <c r="B16" s="40"/>
      <c r="C16" s="52" t="s">
        <v>135</v>
      </c>
      <c r="D16" s="111"/>
      <c r="E16" s="128"/>
      <c r="F16" s="151"/>
      <c r="G16" s="173"/>
      <c r="H16" s="130">
        <v>64</v>
      </c>
      <c r="I16" s="130"/>
      <c r="J16" s="130">
        <v>1</v>
      </c>
      <c r="K16" s="130"/>
      <c r="L16" s="130"/>
      <c r="M16" s="130"/>
      <c r="N16" s="118">
        <f>ROUND(H16*J16,2)</f>
        <v>64</v>
      </c>
    </row>
    <row r="17" spans="1:14" ht="26.25" customHeight="1">
      <c r="A17" s="113" t="s">
        <v>136</v>
      </c>
      <c r="B17" s="114" t="s">
        <v>124</v>
      </c>
      <c r="C17" s="116" t="s">
        <v>137</v>
      </c>
      <c r="D17" s="114" t="s">
        <v>16</v>
      </c>
      <c r="E17" s="128"/>
      <c r="F17" s="151"/>
      <c r="G17" s="173"/>
      <c r="H17" s="130"/>
      <c r="I17" s="130"/>
      <c r="J17" s="130"/>
      <c r="K17" s="130"/>
      <c r="L17" s="130"/>
      <c r="M17" s="130"/>
      <c r="N17" s="57">
        <f>ROUND(N18+N19,2)</f>
        <v>176</v>
      </c>
    </row>
    <row r="18" spans="1:14" ht="15" customHeight="1">
      <c r="A18" s="113"/>
      <c r="B18" s="114"/>
      <c r="C18" s="116" t="s">
        <v>161</v>
      </c>
      <c r="D18" s="114"/>
      <c r="E18" s="128"/>
      <c r="F18" s="151"/>
      <c r="G18" s="173"/>
      <c r="H18" s="130"/>
      <c r="I18" s="130"/>
      <c r="J18" s="130"/>
      <c r="K18" s="130"/>
      <c r="L18" s="130">
        <v>160</v>
      </c>
      <c r="M18" s="130"/>
      <c r="N18" s="118">
        <f>ROUND(L18,2)</f>
        <v>160</v>
      </c>
    </row>
    <row r="19" spans="1:14" ht="15" customHeight="1">
      <c r="A19" s="113"/>
      <c r="B19" s="114"/>
      <c r="C19" s="116" t="s">
        <v>338</v>
      </c>
      <c r="D19" s="114"/>
      <c r="E19" s="128">
        <v>4</v>
      </c>
      <c r="F19" s="151"/>
      <c r="G19" s="173"/>
      <c r="H19" s="130"/>
      <c r="I19" s="130"/>
      <c r="J19" s="130"/>
      <c r="K19" s="130"/>
      <c r="L19" s="130">
        <v>4</v>
      </c>
      <c r="M19" s="130"/>
      <c r="N19" s="118">
        <f>ROUND(E19*L19,2)</f>
        <v>16</v>
      </c>
    </row>
    <row r="20" spans="1:14" ht="28.5" customHeight="1">
      <c r="A20" s="113" t="s">
        <v>138</v>
      </c>
      <c r="B20" s="114" t="s">
        <v>125</v>
      </c>
      <c r="C20" s="116" t="s">
        <v>139</v>
      </c>
      <c r="D20" s="114" t="s">
        <v>89</v>
      </c>
      <c r="E20" s="128"/>
      <c r="F20" s="151"/>
      <c r="G20" s="173"/>
      <c r="H20" s="130"/>
      <c r="I20" s="130"/>
      <c r="J20" s="130"/>
      <c r="K20" s="130"/>
      <c r="L20" s="130"/>
      <c r="M20" s="130"/>
      <c r="N20" s="57">
        <f>ROUND(N21,2)</f>
        <v>1</v>
      </c>
    </row>
    <row r="21" spans="1:14" ht="15" customHeight="1">
      <c r="A21" s="113"/>
      <c r="B21" s="114"/>
      <c r="C21" s="116"/>
      <c r="D21" s="114"/>
      <c r="E21" s="128">
        <v>1</v>
      </c>
      <c r="F21" s="151"/>
      <c r="G21" s="173"/>
      <c r="H21" s="130"/>
      <c r="I21" s="130"/>
      <c r="J21" s="130"/>
      <c r="K21" s="130"/>
      <c r="L21" s="130"/>
      <c r="M21" s="130"/>
      <c r="N21" s="118">
        <f>ROUND(E21,2)</f>
        <v>1</v>
      </c>
    </row>
    <row r="22" spans="1:14" ht="27" customHeight="1">
      <c r="A22" s="113" t="s">
        <v>140</v>
      </c>
      <c r="B22" s="114" t="s">
        <v>142</v>
      </c>
      <c r="C22" s="116" t="s">
        <v>141</v>
      </c>
      <c r="D22" s="114" t="s">
        <v>89</v>
      </c>
      <c r="E22" s="128"/>
      <c r="F22" s="151"/>
      <c r="G22" s="173"/>
      <c r="H22" s="130"/>
      <c r="I22" s="130"/>
      <c r="J22" s="130"/>
      <c r="K22" s="130"/>
      <c r="L22" s="130"/>
      <c r="M22" s="130"/>
      <c r="N22" s="57">
        <f>ROUND(N23,2)</f>
        <v>2</v>
      </c>
    </row>
    <row r="23" spans="1:14" ht="15" customHeight="1">
      <c r="A23" s="113"/>
      <c r="B23" s="114"/>
      <c r="C23" s="116" t="s">
        <v>143</v>
      </c>
      <c r="D23" s="114"/>
      <c r="E23" s="128">
        <v>2</v>
      </c>
      <c r="F23" s="151"/>
      <c r="G23" s="173"/>
      <c r="H23" s="130"/>
      <c r="I23" s="130"/>
      <c r="J23" s="130"/>
      <c r="K23" s="130"/>
      <c r="L23" s="130"/>
      <c r="M23" s="130"/>
      <c r="N23" s="118">
        <f>ROUND(E23,2)</f>
        <v>2</v>
      </c>
    </row>
    <row r="24" spans="1:14" ht="29.25" customHeight="1">
      <c r="A24" s="113" t="s">
        <v>144</v>
      </c>
      <c r="B24" s="114" t="s">
        <v>147</v>
      </c>
      <c r="C24" s="116" t="s">
        <v>145</v>
      </c>
      <c r="D24" s="114" t="s">
        <v>146</v>
      </c>
      <c r="E24" s="128"/>
      <c r="F24" s="151"/>
      <c r="G24" s="173"/>
      <c r="H24" s="130"/>
      <c r="I24" s="130"/>
      <c r="J24" s="130"/>
      <c r="K24" s="130"/>
      <c r="L24" s="130"/>
      <c r="M24" s="130"/>
      <c r="N24" s="57">
        <f>ROUND(N25+N26+N27+N28,2)</f>
        <v>3.75</v>
      </c>
    </row>
    <row r="25" spans="1:14" ht="15" customHeight="1">
      <c r="A25" s="113"/>
      <c r="B25" s="114"/>
      <c r="C25" s="116" t="s">
        <v>148</v>
      </c>
      <c r="D25" s="114"/>
      <c r="E25" s="128"/>
      <c r="F25" s="151"/>
      <c r="G25" s="173"/>
      <c r="H25" s="130">
        <v>16.32</v>
      </c>
      <c r="I25" s="130">
        <v>1.5</v>
      </c>
      <c r="J25" s="130">
        <v>0.07</v>
      </c>
      <c r="K25" s="130"/>
      <c r="L25" s="130"/>
      <c r="M25" s="130"/>
      <c r="N25" s="118">
        <f>ROUND(H25*I25*J25,2)</f>
        <v>1.71</v>
      </c>
    </row>
    <row r="26" spans="1:14" ht="15" customHeight="1">
      <c r="A26" s="113"/>
      <c r="B26" s="114"/>
      <c r="C26" s="116" t="s">
        <v>149</v>
      </c>
      <c r="D26" s="114"/>
      <c r="E26" s="128"/>
      <c r="F26" s="151"/>
      <c r="G26" s="173"/>
      <c r="H26" s="130">
        <v>8</v>
      </c>
      <c r="I26" s="130">
        <v>1.5</v>
      </c>
      <c r="J26" s="130">
        <v>0.07</v>
      </c>
      <c r="K26" s="130"/>
      <c r="L26" s="130"/>
      <c r="M26" s="130"/>
      <c r="N26" s="118">
        <f>ROUND(H26*I26*J26,2)</f>
        <v>0.84</v>
      </c>
    </row>
    <row r="27" spans="1:14" ht="15" customHeight="1">
      <c r="A27" s="113"/>
      <c r="B27" s="114"/>
      <c r="C27" s="116" t="s">
        <v>150</v>
      </c>
      <c r="D27" s="114"/>
      <c r="E27" s="128"/>
      <c r="F27" s="151"/>
      <c r="G27" s="173"/>
      <c r="H27" s="130">
        <v>5</v>
      </c>
      <c r="I27" s="130">
        <v>1.2</v>
      </c>
      <c r="J27" s="130">
        <v>0.07</v>
      </c>
      <c r="K27" s="130"/>
      <c r="L27" s="130"/>
      <c r="M27" s="130"/>
      <c r="N27" s="118">
        <f>ROUND(H27*I27*J27,2)</f>
        <v>0.42</v>
      </c>
    </row>
    <row r="28" spans="1:14" ht="15" customHeight="1">
      <c r="A28" s="113"/>
      <c r="B28" s="114"/>
      <c r="C28" s="116" t="s">
        <v>437</v>
      </c>
      <c r="D28" s="114"/>
      <c r="E28" s="128"/>
      <c r="F28" s="151"/>
      <c r="G28" s="173"/>
      <c r="H28" s="130"/>
      <c r="I28" s="130"/>
      <c r="J28" s="130">
        <v>0.07</v>
      </c>
      <c r="K28" s="130"/>
      <c r="L28" s="130">
        <v>11.17</v>
      </c>
      <c r="M28" s="130"/>
      <c r="N28" s="118">
        <f>ROUND(L28*J28,2)</f>
        <v>0.78</v>
      </c>
    </row>
    <row r="29" spans="1:14" ht="39" customHeight="1">
      <c r="A29" s="113" t="s">
        <v>151</v>
      </c>
      <c r="B29" s="114" t="s">
        <v>152</v>
      </c>
      <c r="C29" s="116" t="s">
        <v>153</v>
      </c>
      <c r="D29" s="114" t="s">
        <v>16</v>
      </c>
      <c r="E29" s="128"/>
      <c r="F29" s="151"/>
      <c r="G29" s="173"/>
      <c r="H29" s="130"/>
      <c r="I29" s="130"/>
      <c r="J29" s="130"/>
      <c r="K29" s="130"/>
      <c r="L29" s="130"/>
      <c r="M29" s="130"/>
      <c r="N29" s="57">
        <f>ROUND(N30,2)</f>
        <v>47.99</v>
      </c>
    </row>
    <row r="30" spans="1:14" ht="15" customHeight="1">
      <c r="A30" s="113"/>
      <c r="B30" s="114"/>
      <c r="C30" s="116"/>
      <c r="D30" s="114"/>
      <c r="E30" s="128"/>
      <c r="F30" s="151"/>
      <c r="G30" s="173"/>
      <c r="H30" s="130">
        <v>12.15</v>
      </c>
      <c r="I30" s="130">
        <v>3.95</v>
      </c>
      <c r="J30" s="130"/>
      <c r="K30" s="130"/>
      <c r="L30" s="130"/>
      <c r="M30" s="130"/>
      <c r="N30" s="118">
        <f>ROUND(H30*I30,2)</f>
        <v>47.99</v>
      </c>
    </row>
    <row r="31" spans="1:14" ht="33.75" customHeight="1">
      <c r="A31" s="113" t="s">
        <v>154</v>
      </c>
      <c r="B31" s="114" t="s">
        <v>156</v>
      </c>
      <c r="C31" s="116" t="s">
        <v>155</v>
      </c>
      <c r="D31" s="114" t="s">
        <v>146</v>
      </c>
      <c r="E31" s="128"/>
      <c r="F31" s="151"/>
      <c r="G31" s="173"/>
      <c r="H31" s="130"/>
      <c r="I31" s="130"/>
      <c r="J31" s="130"/>
      <c r="K31" s="130"/>
      <c r="L31" s="130"/>
      <c r="M31" s="130"/>
      <c r="N31" s="57">
        <f>ROUND(N32+N33,2)</f>
        <v>5.79</v>
      </c>
    </row>
    <row r="32" spans="1:14" ht="15" customHeight="1">
      <c r="A32" s="113"/>
      <c r="B32" s="114"/>
      <c r="C32" s="116" t="s">
        <v>157</v>
      </c>
      <c r="D32" s="114"/>
      <c r="E32" s="128">
        <v>2</v>
      </c>
      <c r="F32" s="151"/>
      <c r="G32" s="173"/>
      <c r="H32" s="130">
        <v>7.14</v>
      </c>
      <c r="I32" s="130">
        <v>0.15</v>
      </c>
      <c r="J32" s="130">
        <v>1</v>
      </c>
      <c r="K32" s="130"/>
      <c r="L32" s="130"/>
      <c r="M32" s="130"/>
      <c r="N32" s="118">
        <f>ROUND(E32*H32*I32*J32,2)</f>
        <v>2.14</v>
      </c>
    </row>
    <row r="33" spans="1:14" ht="15" customHeight="1">
      <c r="A33" s="113"/>
      <c r="B33" s="114"/>
      <c r="C33" s="116" t="s">
        <v>157</v>
      </c>
      <c r="D33" s="114"/>
      <c r="E33" s="128">
        <v>2</v>
      </c>
      <c r="F33" s="151"/>
      <c r="G33" s="173"/>
      <c r="H33" s="130">
        <v>12.15</v>
      </c>
      <c r="I33" s="130">
        <v>0.15</v>
      </c>
      <c r="J33" s="130">
        <v>1</v>
      </c>
      <c r="K33" s="130"/>
      <c r="L33" s="130"/>
      <c r="M33" s="130"/>
      <c r="N33" s="118">
        <f>ROUND(E33*H33*I33*J33,2)</f>
        <v>3.65</v>
      </c>
    </row>
    <row r="34" spans="1:14" ht="36" customHeight="1">
      <c r="A34" s="113" t="s">
        <v>159</v>
      </c>
      <c r="B34" s="114" t="s">
        <v>158</v>
      </c>
      <c r="C34" s="116" t="s">
        <v>160</v>
      </c>
      <c r="D34" s="114" t="s">
        <v>146</v>
      </c>
      <c r="E34" s="128"/>
      <c r="F34" s="151"/>
      <c r="G34" s="173"/>
      <c r="H34" s="130"/>
      <c r="I34" s="130"/>
      <c r="J34" s="130"/>
      <c r="K34" s="130"/>
      <c r="L34" s="130"/>
      <c r="M34" s="130"/>
      <c r="N34" s="57">
        <f>ROUND(N35+N36,2)</f>
        <v>42.6</v>
      </c>
    </row>
    <row r="35" spans="1:14" ht="15" customHeight="1">
      <c r="A35" s="113"/>
      <c r="B35" s="114"/>
      <c r="C35" s="116" t="s">
        <v>161</v>
      </c>
      <c r="D35" s="114"/>
      <c r="E35" s="128"/>
      <c r="F35" s="151"/>
      <c r="G35" s="173"/>
      <c r="H35" s="130"/>
      <c r="I35" s="130"/>
      <c r="J35" s="130"/>
      <c r="K35" s="130"/>
      <c r="L35" s="130"/>
      <c r="M35" s="130">
        <v>6</v>
      </c>
      <c r="N35" s="118">
        <f>ROUND(M35,2)</f>
        <v>6</v>
      </c>
    </row>
    <row r="36" spans="1:14" ht="15" customHeight="1">
      <c r="A36" s="110"/>
      <c r="B36" s="40"/>
      <c r="C36" s="52" t="s">
        <v>174</v>
      </c>
      <c r="D36" s="111"/>
      <c r="E36" s="128"/>
      <c r="F36" s="151"/>
      <c r="G36" s="173"/>
      <c r="H36" s="130">
        <v>12.2</v>
      </c>
      <c r="I36" s="130">
        <v>3</v>
      </c>
      <c r="J36" s="130">
        <v>1</v>
      </c>
      <c r="K36" s="130"/>
      <c r="L36" s="130"/>
      <c r="M36" s="130"/>
      <c r="N36" s="118">
        <f>ROUND(H36*I36*J36,2)</f>
        <v>36.6</v>
      </c>
    </row>
    <row r="37" spans="1:14" ht="15" customHeight="1">
      <c r="A37" s="110"/>
      <c r="B37" s="40"/>
      <c r="C37" s="52"/>
      <c r="D37" s="111"/>
      <c r="E37" s="128"/>
      <c r="F37" s="151"/>
      <c r="G37" s="173"/>
      <c r="H37" s="130"/>
      <c r="I37" s="130"/>
      <c r="J37" s="130"/>
      <c r="K37" s="130"/>
      <c r="L37" s="130"/>
      <c r="M37" s="130"/>
      <c r="N37" s="118"/>
    </row>
    <row r="38" spans="1:14" ht="16.5" customHeight="1">
      <c r="A38" s="104"/>
      <c r="B38" s="108" t="s">
        <v>64</v>
      </c>
      <c r="C38" s="119" t="s">
        <v>165</v>
      </c>
      <c r="D38" s="103"/>
      <c r="E38" s="128"/>
      <c r="F38" s="151"/>
      <c r="G38" s="173"/>
      <c r="H38" s="130"/>
      <c r="I38" s="130"/>
      <c r="J38" s="130"/>
      <c r="K38" s="130"/>
      <c r="L38" s="130"/>
      <c r="M38" s="130"/>
      <c r="N38" s="118"/>
    </row>
    <row r="39" spans="1:14" ht="48" customHeight="1">
      <c r="A39" s="50" t="s">
        <v>166</v>
      </c>
      <c r="B39" s="51" t="s">
        <v>65</v>
      </c>
      <c r="C39" s="52" t="s">
        <v>167</v>
      </c>
      <c r="D39" s="51" t="s">
        <v>168</v>
      </c>
      <c r="E39" s="128"/>
      <c r="F39" s="151"/>
      <c r="G39" s="173"/>
      <c r="H39" s="130"/>
      <c r="I39" s="130"/>
      <c r="J39" s="130"/>
      <c r="K39" s="130"/>
      <c r="L39" s="130"/>
      <c r="M39" s="130"/>
      <c r="N39" s="57">
        <f>ROUND(N40,2)</f>
        <v>199.44</v>
      </c>
    </row>
    <row r="40" spans="1:14" ht="16.5" customHeight="1">
      <c r="A40" s="104"/>
      <c r="B40" s="108"/>
      <c r="C40" s="52" t="s">
        <v>169</v>
      </c>
      <c r="D40" s="51"/>
      <c r="E40" s="170">
        <v>12</v>
      </c>
      <c r="F40" s="171"/>
      <c r="G40" s="171"/>
      <c r="H40" s="171">
        <v>8.31</v>
      </c>
      <c r="I40" s="172">
        <v>2</v>
      </c>
      <c r="J40" s="146"/>
      <c r="K40" s="55"/>
      <c r="L40" s="55"/>
      <c r="M40" s="55"/>
      <c r="N40" s="36">
        <f>E40*H40*I40</f>
        <v>199.44</v>
      </c>
    </row>
    <row r="41" spans="1:14" ht="81.75" customHeight="1">
      <c r="A41" s="50" t="s">
        <v>170</v>
      </c>
      <c r="B41" s="51" t="s">
        <v>66</v>
      </c>
      <c r="C41" s="52" t="s">
        <v>171</v>
      </c>
      <c r="D41" s="51" t="s">
        <v>146</v>
      </c>
      <c r="E41" s="128"/>
      <c r="F41" s="151"/>
      <c r="G41" s="173"/>
      <c r="H41" s="130"/>
      <c r="I41" s="130"/>
      <c r="J41" s="130"/>
      <c r="K41" s="130"/>
      <c r="L41" s="130"/>
      <c r="M41" s="130"/>
      <c r="N41" s="57">
        <f>ROUND(N42+N43,2)</f>
        <v>0.93</v>
      </c>
    </row>
    <row r="42" spans="1:14" ht="15" customHeight="1">
      <c r="A42" s="104"/>
      <c r="B42" s="108"/>
      <c r="C42" s="52" t="s">
        <v>172</v>
      </c>
      <c r="D42" s="51"/>
      <c r="E42" s="170">
        <v>12</v>
      </c>
      <c r="F42" s="171"/>
      <c r="G42" s="171"/>
      <c r="H42" s="172">
        <v>0.2</v>
      </c>
      <c r="I42" s="146">
        <v>0.4</v>
      </c>
      <c r="J42" s="55">
        <v>1.2</v>
      </c>
      <c r="K42" s="55"/>
      <c r="L42" s="55"/>
      <c r="M42" s="36"/>
      <c r="N42" s="118">
        <f>ROUND(E42*H42*I42*J42,2)</f>
        <v>1.15</v>
      </c>
    </row>
    <row r="43" spans="1:14" ht="14.25" customHeight="1">
      <c r="A43" s="104"/>
      <c r="B43" s="108"/>
      <c r="C43" s="52" t="s">
        <v>173</v>
      </c>
      <c r="D43" s="51"/>
      <c r="E43" s="170">
        <v>12</v>
      </c>
      <c r="F43" s="171"/>
      <c r="G43" s="171"/>
      <c r="H43" s="172">
        <v>0.15</v>
      </c>
      <c r="I43" s="146">
        <v>0.15</v>
      </c>
      <c r="J43" s="55">
        <v>0.8</v>
      </c>
      <c r="K43" s="55"/>
      <c r="L43" s="55"/>
      <c r="M43" s="36"/>
      <c r="N43" s="118">
        <f>-ROUND(E43*H43*I43*J43,2)</f>
        <v>-0.22</v>
      </c>
    </row>
    <row r="44" spans="1:14" ht="24" customHeight="1">
      <c r="A44" s="113" t="s">
        <v>177</v>
      </c>
      <c r="B44" s="51" t="s">
        <v>67</v>
      </c>
      <c r="C44" s="116" t="s">
        <v>178</v>
      </c>
      <c r="D44" s="114" t="s">
        <v>58</v>
      </c>
      <c r="E44" s="128"/>
      <c r="F44" s="151"/>
      <c r="G44" s="173"/>
      <c r="H44" s="130"/>
      <c r="I44" s="130"/>
      <c r="J44" s="130"/>
      <c r="K44" s="130"/>
      <c r="L44" s="130"/>
      <c r="M44" s="130"/>
      <c r="N44" s="57">
        <f>ROUND(N45,2)</f>
        <v>55</v>
      </c>
    </row>
    <row r="45" spans="1:14" ht="15.75" customHeight="1">
      <c r="A45" s="113"/>
      <c r="B45" s="51"/>
      <c r="C45" s="116"/>
      <c r="D45" s="114"/>
      <c r="E45" s="128">
        <v>2</v>
      </c>
      <c r="F45" s="151"/>
      <c r="G45" s="173"/>
      <c r="H45" s="130">
        <v>27.5</v>
      </c>
      <c r="I45" s="130"/>
      <c r="J45" s="130"/>
      <c r="K45" s="130"/>
      <c r="L45" s="130"/>
      <c r="M45" s="130"/>
      <c r="N45" s="118">
        <f>ROUND(E45*H45,2)</f>
        <v>55</v>
      </c>
    </row>
    <row r="46" spans="1:14" ht="24" customHeight="1">
      <c r="A46" s="50" t="s">
        <v>175</v>
      </c>
      <c r="B46" s="51" t="s">
        <v>68</v>
      </c>
      <c r="C46" s="52" t="s">
        <v>176</v>
      </c>
      <c r="D46" s="51" t="s">
        <v>58</v>
      </c>
      <c r="E46" s="128"/>
      <c r="F46" s="151"/>
      <c r="G46" s="173"/>
      <c r="H46" s="130"/>
      <c r="I46" s="130"/>
      <c r="J46" s="130"/>
      <c r="K46" s="130"/>
      <c r="L46" s="130"/>
      <c r="M46" s="130"/>
      <c r="N46" s="57">
        <f>ROUND(N47,2)</f>
        <v>84</v>
      </c>
    </row>
    <row r="47" spans="1:14" ht="18" customHeight="1">
      <c r="A47" s="104"/>
      <c r="B47" s="108"/>
      <c r="C47" s="119"/>
      <c r="D47" s="103"/>
      <c r="E47" s="128">
        <v>12</v>
      </c>
      <c r="F47" s="151"/>
      <c r="G47" s="173"/>
      <c r="H47" s="130">
        <v>7</v>
      </c>
      <c r="I47" s="130"/>
      <c r="J47" s="130"/>
      <c r="K47" s="130"/>
      <c r="L47" s="130"/>
      <c r="M47" s="130"/>
      <c r="N47" s="118">
        <f>ROUND(E47*H47,2)</f>
        <v>84</v>
      </c>
    </row>
    <row r="48" spans="1:14" ht="38.25" customHeight="1">
      <c r="A48" s="113" t="s">
        <v>179</v>
      </c>
      <c r="B48" s="51" t="s">
        <v>76</v>
      </c>
      <c r="C48" s="116" t="s">
        <v>180</v>
      </c>
      <c r="D48" s="114" t="s">
        <v>16</v>
      </c>
      <c r="E48" s="128"/>
      <c r="F48" s="151"/>
      <c r="G48" s="173"/>
      <c r="H48" s="130"/>
      <c r="I48" s="130"/>
      <c r="J48" s="130"/>
      <c r="K48" s="130"/>
      <c r="L48" s="130"/>
      <c r="M48" s="130"/>
      <c r="N48" s="57">
        <f>ROUND(N49,2)</f>
        <v>18.72</v>
      </c>
    </row>
    <row r="49" spans="1:14" ht="16.5" customHeight="1">
      <c r="A49" s="104"/>
      <c r="B49" s="108"/>
      <c r="C49" s="116"/>
      <c r="D49" s="103"/>
      <c r="E49" s="128"/>
      <c r="F49" s="151"/>
      <c r="G49" s="173"/>
      <c r="H49" s="130">
        <v>93.6</v>
      </c>
      <c r="I49" s="130">
        <v>0.2</v>
      </c>
      <c r="J49" s="130"/>
      <c r="K49" s="130"/>
      <c r="L49" s="130"/>
      <c r="M49" s="130"/>
      <c r="N49" s="118">
        <f>ROUND(H49*I49,2)</f>
        <v>18.72</v>
      </c>
    </row>
    <row r="50" spans="1:14" ht="24" customHeight="1">
      <c r="A50" s="113" t="s">
        <v>181</v>
      </c>
      <c r="B50" s="51" t="s">
        <v>69</v>
      </c>
      <c r="C50" s="116" t="s">
        <v>183</v>
      </c>
      <c r="D50" s="114" t="s">
        <v>182</v>
      </c>
      <c r="E50" s="128"/>
      <c r="F50" s="151"/>
      <c r="G50" s="173"/>
      <c r="H50" s="130"/>
      <c r="I50" s="130"/>
      <c r="J50" s="130"/>
      <c r="K50" s="130"/>
      <c r="L50" s="130"/>
      <c r="M50" s="130"/>
      <c r="N50" s="57">
        <f>ROUND(N51,2)</f>
        <v>1</v>
      </c>
    </row>
    <row r="51" spans="1:14" ht="24" customHeight="1">
      <c r="A51" s="156"/>
      <c r="B51" s="198"/>
      <c r="C51" s="199"/>
      <c r="D51" s="157"/>
      <c r="E51" s="200">
        <v>1</v>
      </c>
      <c r="F51" s="201"/>
      <c r="G51" s="202"/>
      <c r="H51" s="203"/>
      <c r="I51" s="203"/>
      <c r="J51" s="203"/>
      <c r="K51" s="203"/>
      <c r="L51" s="203"/>
      <c r="M51" s="203"/>
      <c r="N51" s="204">
        <f>ROUND(E51,2)</f>
        <v>1</v>
      </c>
    </row>
    <row r="52" spans="1:14" ht="93" customHeight="1">
      <c r="A52" s="113" t="s">
        <v>184</v>
      </c>
      <c r="B52" s="51" t="s">
        <v>90</v>
      </c>
      <c r="C52" s="116" t="s">
        <v>185</v>
      </c>
      <c r="D52" s="114" t="s">
        <v>16</v>
      </c>
      <c r="E52" s="128"/>
      <c r="F52" s="151"/>
      <c r="G52" s="173"/>
      <c r="H52" s="130"/>
      <c r="I52" s="130"/>
      <c r="J52" s="130"/>
      <c r="K52" s="130"/>
      <c r="L52" s="130"/>
      <c r="M52" s="130"/>
      <c r="N52" s="57">
        <f>ROUND(N53,2)</f>
        <v>79.2</v>
      </c>
    </row>
    <row r="53" spans="1:14" ht="15" customHeight="1">
      <c r="A53" s="104"/>
      <c r="B53" s="108"/>
      <c r="C53" s="116" t="s">
        <v>186</v>
      </c>
      <c r="D53" s="103"/>
      <c r="E53" s="128"/>
      <c r="F53" s="151"/>
      <c r="G53" s="173"/>
      <c r="H53" s="130">
        <v>26.4</v>
      </c>
      <c r="I53" s="130"/>
      <c r="J53" s="130">
        <v>3</v>
      </c>
      <c r="K53" s="130"/>
      <c r="L53" s="130"/>
      <c r="M53" s="130"/>
      <c r="N53" s="118">
        <f>ROUND(H53*J53,2)</f>
        <v>79.2</v>
      </c>
    </row>
    <row r="54" spans="1:14" ht="39" customHeight="1">
      <c r="A54" s="113" t="s">
        <v>448</v>
      </c>
      <c r="B54" s="51" t="s">
        <v>91</v>
      </c>
      <c r="C54" s="240" t="s">
        <v>449</v>
      </c>
      <c r="D54" s="114" t="s">
        <v>16</v>
      </c>
      <c r="E54" s="128"/>
      <c r="F54" s="151"/>
      <c r="G54" s="173"/>
      <c r="H54" s="130"/>
      <c r="I54" s="130"/>
      <c r="J54" s="130"/>
      <c r="K54" s="130"/>
      <c r="L54" s="130"/>
      <c r="M54" s="130"/>
      <c r="N54" s="57">
        <f>ROUND(N55+N56+N57,2)</f>
        <v>472.4</v>
      </c>
    </row>
    <row r="55" spans="1:14" ht="15.75" customHeight="1">
      <c r="A55" s="113"/>
      <c r="B55" s="51"/>
      <c r="C55" s="116" t="s">
        <v>187</v>
      </c>
      <c r="D55" s="103"/>
      <c r="E55" s="128"/>
      <c r="F55" s="151"/>
      <c r="G55" s="173"/>
      <c r="H55" s="130">
        <v>67.2</v>
      </c>
      <c r="I55" s="130"/>
      <c r="J55" s="130">
        <v>6</v>
      </c>
      <c r="K55" s="130"/>
      <c r="L55" s="130"/>
      <c r="M55" s="130"/>
      <c r="N55" s="118">
        <f>ROUND(H55*J55,2)</f>
        <v>403.2</v>
      </c>
    </row>
    <row r="56" spans="1:14" ht="15.75" customHeight="1">
      <c r="A56" s="113"/>
      <c r="B56" s="51"/>
      <c r="C56" s="116" t="s">
        <v>186</v>
      </c>
      <c r="D56" s="114"/>
      <c r="E56" s="128"/>
      <c r="F56" s="151"/>
      <c r="G56" s="173"/>
      <c r="H56" s="130">
        <v>26.4</v>
      </c>
      <c r="I56" s="130"/>
      <c r="J56" s="130">
        <v>3</v>
      </c>
      <c r="K56" s="130"/>
      <c r="L56" s="130"/>
      <c r="M56" s="130"/>
      <c r="N56" s="118">
        <f>ROUND(H56*J56,2)</f>
        <v>79.2</v>
      </c>
    </row>
    <row r="57" spans="1:14" ht="15.75" customHeight="1">
      <c r="A57" s="113"/>
      <c r="B57" s="51"/>
      <c r="C57" s="116" t="s">
        <v>104</v>
      </c>
      <c r="D57" s="114"/>
      <c r="E57" s="128"/>
      <c r="F57" s="151"/>
      <c r="G57" s="173"/>
      <c r="H57" s="130"/>
      <c r="I57" s="130"/>
      <c r="J57" s="130"/>
      <c r="K57" s="130"/>
      <c r="L57" s="130">
        <v>10</v>
      </c>
      <c r="M57" s="130"/>
      <c r="N57" s="118">
        <f>-ROUND(L57,2)</f>
        <v>-10</v>
      </c>
    </row>
    <row r="58" spans="1:14" ht="48" customHeight="1">
      <c r="A58" s="113" t="s">
        <v>440</v>
      </c>
      <c r="B58" s="51" t="s">
        <v>92</v>
      </c>
      <c r="C58" s="116" t="s">
        <v>442</v>
      </c>
      <c r="D58" s="114" t="s">
        <v>58</v>
      </c>
      <c r="E58" s="128"/>
      <c r="F58" s="151"/>
      <c r="G58" s="173"/>
      <c r="H58" s="130"/>
      <c r="I58" s="130"/>
      <c r="J58" s="130"/>
      <c r="K58" s="130"/>
      <c r="L58" s="130"/>
      <c r="M58" s="130"/>
      <c r="N58" s="57">
        <f>ROUND(N59,2)</f>
        <v>36</v>
      </c>
    </row>
    <row r="59" spans="1:14" ht="15.75" customHeight="1">
      <c r="A59" s="113"/>
      <c r="B59" s="51"/>
      <c r="C59" s="116"/>
      <c r="D59" s="114"/>
      <c r="E59" s="128">
        <v>12</v>
      </c>
      <c r="F59" s="151"/>
      <c r="G59" s="173"/>
      <c r="H59" s="130">
        <v>3</v>
      </c>
      <c r="I59" s="130"/>
      <c r="J59" s="130"/>
      <c r="K59" s="130"/>
      <c r="L59" s="130"/>
      <c r="M59" s="130"/>
      <c r="N59" s="118">
        <f>ROUND(E59*H59,2)</f>
        <v>36</v>
      </c>
    </row>
    <row r="60" spans="1:14" ht="57" customHeight="1">
      <c r="A60" s="113" t="s">
        <v>106</v>
      </c>
      <c r="B60" s="51" t="s">
        <v>93</v>
      </c>
      <c r="C60" s="116" t="s">
        <v>107</v>
      </c>
      <c r="D60" s="114" t="s">
        <v>16</v>
      </c>
      <c r="E60" s="128"/>
      <c r="F60" s="151"/>
      <c r="G60" s="173"/>
      <c r="H60" s="130"/>
      <c r="I60" s="130"/>
      <c r="J60" s="130"/>
      <c r="K60" s="130"/>
      <c r="L60" s="130"/>
      <c r="M60" s="130"/>
      <c r="N60" s="57">
        <f>ROUND(N61+N62,2)</f>
        <v>16.05</v>
      </c>
    </row>
    <row r="61" spans="1:14" ht="15.75" customHeight="1">
      <c r="A61" s="113"/>
      <c r="B61" s="51"/>
      <c r="C61" s="52" t="s">
        <v>188</v>
      </c>
      <c r="D61" s="53"/>
      <c r="E61" s="54"/>
      <c r="F61" s="175"/>
      <c r="G61" s="137"/>
      <c r="H61" s="175">
        <v>119.68</v>
      </c>
      <c r="I61" s="137">
        <v>0.08</v>
      </c>
      <c r="J61" s="175"/>
      <c r="K61" s="175"/>
      <c r="L61" s="175"/>
      <c r="M61" s="176"/>
      <c r="N61" s="118">
        <f>ROUND(H61*I61,2)</f>
        <v>9.57</v>
      </c>
    </row>
    <row r="62" spans="1:14" ht="15.75" customHeight="1">
      <c r="A62" s="113"/>
      <c r="B62" s="51"/>
      <c r="C62" s="52" t="s">
        <v>189</v>
      </c>
      <c r="D62" s="53"/>
      <c r="E62" s="54"/>
      <c r="F62" s="175"/>
      <c r="G62" s="137"/>
      <c r="H62" s="175">
        <v>81</v>
      </c>
      <c r="I62" s="137">
        <v>0.08</v>
      </c>
      <c r="J62" s="175"/>
      <c r="K62" s="175"/>
      <c r="L62" s="175"/>
      <c r="M62" s="176"/>
      <c r="N62" s="118">
        <f>ROUND(H62*I62,2)</f>
        <v>6.48</v>
      </c>
    </row>
    <row r="63" spans="1:14" ht="48" customHeight="1">
      <c r="A63" s="113" t="s">
        <v>109</v>
      </c>
      <c r="B63" s="51" t="s">
        <v>94</v>
      </c>
      <c r="C63" s="116" t="s">
        <v>190</v>
      </c>
      <c r="D63" s="114" t="s">
        <v>16</v>
      </c>
      <c r="E63" s="128"/>
      <c r="F63" s="151"/>
      <c r="G63" s="173"/>
      <c r="H63" s="130"/>
      <c r="I63" s="130"/>
      <c r="J63" s="130"/>
      <c r="K63" s="130"/>
      <c r="L63" s="130"/>
      <c r="M63" s="130"/>
      <c r="N63" s="57">
        <f>ROUND(N64,2)</f>
        <v>520.08</v>
      </c>
    </row>
    <row r="64" spans="1:14" ht="15.75" customHeight="1">
      <c r="A64" s="113"/>
      <c r="B64" s="51"/>
      <c r="C64" s="116"/>
      <c r="D64" s="114"/>
      <c r="E64" s="128"/>
      <c r="F64" s="151"/>
      <c r="G64" s="173"/>
      <c r="H64" s="130">
        <v>26.4</v>
      </c>
      <c r="I64" s="130">
        <v>19.7</v>
      </c>
      <c r="J64" s="130"/>
      <c r="K64" s="130"/>
      <c r="L64" s="130"/>
      <c r="M64" s="130"/>
      <c r="N64" s="118">
        <f>ROUND(H64*I64,2)</f>
        <v>520.08</v>
      </c>
    </row>
    <row r="65" spans="1:14" ht="44.25" customHeight="1">
      <c r="A65" s="180" t="s">
        <v>200</v>
      </c>
      <c r="B65" s="51" t="s">
        <v>95</v>
      </c>
      <c r="C65" s="181" t="s">
        <v>203</v>
      </c>
      <c r="D65" s="182" t="s">
        <v>16</v>
      </c>
      <c r="E65" s="128"/>
      <c r="F65" s="151"/>
      <c r="G65" s="173"/>
      <c r="H65" s="130"/>
      <c r="I65" s="130"/>
      <c r="J65" s="130"/>
      <c r="K65" s="130"/>
      <c r="L65" s="130"/>
      <c r="M65" s="130"/>
      <c r="N65" s="57">
        <f>ROUND(N66+N67,2)</f>
        <v>10</v>
      </c>
    </row>
    <row r="66" spans="1:14" ht="15" customHeight="1">
      <c r="A66" s="180"/>
      <c r="B66" s="51"/>
      <c r="C66" s="181"/>
      <c r="D66" s="182"/>
      <c r="E66" s="128">
        <v>2</v>
      </c>
      <c r="F66" s="151"/>
      <c r="G66" s="173"/>
      <c r="H66" s="130"/>
      <c r="I66" s="130">
        <v>2</v>
      </c>
      <c r="J66" s="130">
        <v>2</v>
      </c>
      <c r="K66" s="130"/>
      <c r="L66" s="130"/>
      <c r="M66" s="130"/>
      <c r="N66" s="118">
        <f>ROUND(E66*I66*J66,2)</f>
        <v>8</v>
      </c>
    </row>
    <row r="67" spans="1:14" ht="15" customHeight="1">
      <c r="A67" s="180"/>
      <c r="B67" s="51"/>
      <c r="C67" s="181"/>
      <c r="D67" s="182"/>
      <c r="E67" s="128">
        <v>1</v>
      </c>
      <c r="F67" s="151"/>
      <c r="G67" s="173"/>
      <c r="H67" s="130"/>
      <c r="I67" s="130">
        <v>1</v>
      </c>
      <c r="J67" s="130">
        <v>2</v>
      </c>
      <c r="K67" s="130"/>
      <c r="L67" s="130"/>
      <c r="M67" s="130"/>
      <c r="N67" s="118">
        <f>ROUND(E67*I67*J67,2)</f>
        <v>2</v>
      </c>
    </row>
    <row r="68" spans="1:14" ht="58.5" customHeight="1">
      <c r="A68" s="50" t="s">
        <v>84</v>
      </c>
      <c r="B68" s="51" t="s">
        <v>126</v>
      </c>
      <c r="C68" s="52" t="s">
        <v>202</v>
      </c>
      <c r="D68" s="51" t="s">
        <v>16</v>
      </c>
      <c r="E68" s="128"/>
      <c r="F68" s="151"/>
      <c r="G68" s="173"/>
      <c r="H68" s="184"/>
      <c r="I68" s="129"/>
      <c r="J68" s="130"/>
      <c r="K68" s="130"/>
      <c r="L68" s="130"/>
      <c r="M68" s="130"/>
      <c r="N68" s="57">
        <f>ROUND(N69+N70+N71+N72+N73+N74+N75+N76,2)</f>
        <v>578.15</v>
      </c>
    </row>
    <row r="69" spans="1:14" ht="15.75" customHeight="1">
      <c r="A69" s="50"/>
      <c r="B69" s="51"/>
      <c r="C69" s="52" t="s">
        <v>172</v>
      </c>
      <c r="D69" s="51"/>
      <c r="E69" s="54">
        <v>12</v>
      </c>
      <c r="F69" s="151"/>
      <c r="G69" s="173"/>
      <c r="H69" s="172">
        <v>5</v>
      </c>
      <c r="I69" s="129"/>
      <c r="J69" s="130"/>
      <c r="K69" s="55">
        <v>0.7</v>
      </c>
      <c r="L69" s="130"/>
      <c r="M69" s="130"/>
      <c r="N69" s="118">
        <f>ROUND(E69*H69*K69,2)</f>
        <v>42</v>
      </c>
    </row>
    <row r="70" spans="1:14" ht="15.75" customHeight="1">
      <c r="A70" s="50"/>
      <c r="B70" s="51"/>
      <c r="C70" s="52" t="s">
        <v>204</v>
      </c>
      <c r="D70" s="51"/>
      <c r="E70" s="54">
        <v>6</v>
      </c>
      <c r="F70" s="151"/>
      <c r="G70" s="173"/>
      <c r="H70" s="172">
        <v>25</v>
      </c>
      <c r="I70" s="129"/>
      <c r="J70" s="130"/>
      <c r="K70" s="55">
        <v>1.15</v>
      </c>
      <c r="L70" s="130"/>
      <c r="M70" s="130"/>
      <c r="N70" s="118">
        <f aca="true" t="shared" si="0" ref="N70:N76">ROUND(E70*H70*K70,2)</f>
        <v>172.5</v>
      </c>
    </row>
    <row r="71" spans="1:14" ht="15.75" customHeight="1">
      <c r="A71" s="50"/>
      <c r="B71" s="51"/>
      <c r="C71" s="52" t="s">
        <v>205</v>
      </c>
      <c r="D71" s="51"/>
      <c r="E71" s="54">
        <v>12</v>
      </c>
      <c r="F71" s="151"/>
      <c r="G71" s="173"/>
      <c r="H71" s="172">
        <v>38</v>
      </c>
      <c r="I71" s="129"/>
      <c r="J71" s="130"/>
      <c r="K71" s="55">
        <v>0.3</v>
      </c>
      <c r="L71" s="130"/>
      <c r="M71" s="130"/>
      <c r="N71" s="118">
        <f t="shared" si="0"/>
        <v>136.8</v>
      </c>
    </row>
    <row r="72" spans="1:14" ht="15.75" customHeight="1">
      <c r="A72" s="50"/>
      <c r="B72" s="51"/>
      <c r="C72" s="52" t="s">
        <v>438</v>
      </c>
      <c r="D72" s="51"/>
      <c r="E72" s="54">
        <v>8</v>
      </c>
      <c r="F72" s="151"/>
      <c r="G72" s="173"/>
      <c r="H72" s="172">
        <v>8</v>
      </c>
      <c r="I72" s="129"/>
      <c r="J72" s="130"/>
      <c r="K72" s="55">
        <v>0.3</v>
      </c>
      <c r="L72" s="130"/>
      <c r="M72" s="130"/>
      <c r="N72" s="118">
        <f t="shared" si="0"/>
        <v>19.2</v>
      </c>
    </row>
    <row r="73" spans="1:14" ht="15.75" customHeight="1">
      <c r="A73" s="50"/>
      <c r="B73" s="51"/>
      <c r="C73" s="52" t="s">
        <v>206</v>
      </c>
      <c r="D73" s="51"/>
      <c r="E73" s="54">
        <v>20</v>
      </c>
      <c r="F73" s="151"/>
      <c r="G73" s="173"/>
      <c r="H73" s="172">
        <v>6</v>
      </c>
      <c r="I73" s="129"/>
      <c r="J73" s="130"/>
      <c r="K73" s="55">
        <v>0.24</v>
      </c>
      <c r="L73" s="130"/>
      <c r="M73" s="130"/>
      <c r="N73" s="118">
        <f t="shared" si="0"/>
        <v>28.8</v>
      </c>
    </row>
    <row r="74" spans="1:14" ht="15.75" customHeight="1">
      <c r="A74" s="50"/>
      <c r="B74" s="51"/>
      <c r="C74" s="52"/>
      <c r="D74" s="51"/>
      <c r="E74" s="54">
        <v>12</v>
      </c>
      <c r="F74" s="151"/>
      <c r="G74" s="173"/>
      <c r="H74" s="172">
        <v>19.7</v>
      </c>
      <c r="I74" s="129"/>
      <c r="J74" s="130"/>
      <c r="K74" s="55">
        <v>0.24</v>
      </c>
      <c r="L74" s="130"/>
      <c r="M74" s="130"/>
      <c r="N74" s="118">
        <f t="shared" si="0"/>
        <v>56.74</v>
      </c>
    </row>
    <row r="75" spans="1:14" ht="15.75" customHeight="1">
      <c r="A75" s="50"/>
      <c r="B75" s="51"/>
      <c r="C75" s="52"/>
      <c r="D75" s="51"/>
      <c r="E75" s="54">
        <v>12</v>
      </c>
      <c r="F75" s="151"/>
      <c r="G75" s="173"/>
      <c r="H75" s="172">
        <v>26.4</v>
      </c>
      <c r="I75" s="129"/>
      <c r="J75" s="130"/>
      <c r="K75" s="55">
        <v>0.24</v>
      </c>
      <c r="L75" s="130"/>
      <c r="M75" s="130"/>
      <c r="N75" s="118">
        <f t="shared" si="0"/>
        <v>76.03</v>
      </c>
    </row>
    <row r="76" spans="1:14" ht="15.75" customHeight="1">
      <c r="A76" s="50"/>
      <c r="B76" s="51"/>
      <c r="C76" s="183"/>
      <c r="D76" s="51"/>
      <c r="E76" s="54">
        <v>24</v>
      </c>
      <c r="F76" s="151"/>
      <c r="G76" s="173"/>
      <c r="H76" s="172">
        <v>8</v>
      </c>
      <c r="I76" s="129"/>
      <c r="J76" s="130"/>
      <c r="K76" s="55">
        <v>0.24</v>
      </c>
      <c r="L76" s="130"/>
      <c r="M76" s="130"/>
      <c r="N76" s="118">
        <f t="shared" si="0"/>
        <v>46.08</v>
      </c>
    </row>
    <row r="77" spans="1:14" ht="15.75" customHeight="1">
      <c r="A77" s="50"/>
      <c r="B77" s="51"/>
      <c r="C77" s="52"/>
      <c r="D77" s="51"/>
      <c r="E77" s="128"/>
      <c r="F77" s="151"/>
      <c r="G77" s="173"/>
      <c r="H77" s="130"/>
      <c r="I77" s="130"/>
      <c r="J77" s="130"/>
      <c r="K77" s="130"/>
      <c r="L77" s="130"/>
      <c r="M77" s="130"/>
      <c r="N77" s="118"/>
    </row>
    <row r="78" spans="1:14" ht="48.75" customHeight="1">
      <c r="A78" s="50" t="s">
        <v>110</v>
      </c>
      <c r="B78" s="51" t="s">
        <v>127</v>
      </c>
      <c r="C78" s="52" t="s">
        <v>192</v>
      </c>
      <c r="D78" s="51" t="s">
        <v>111</v>
      </c>
      <c r="E78" s="128"/>
      <c r="F78" s="151"/>
      <c r="G78" s="173"/>
      <c r="H78" s="130"/>
      <c r="I78" s="130"/>
      <c r="J78" s="130"/>
      <c r="K78" s="130"/>
      <c r="L78" s="130"/>
      <c r="M78" s="130"/>
      <c r="N78" s="57">
        <f>ROUND(N79,2)</f>
        <v>5</v>
      </c>
    </row>
    <row r="79" spans="1:14" ht="15.75" customHeight="1">
      <c r="A79" s="50"/>
      <c r="B79" s="51"/>
      <c r="C79" s="52"/>
      <c r="D79" s="51"/>
      <c r="E79" s="128">
        <v>1</v>
      </c>
      <c r="F79" s="151"/>
      <c r="G79" s="173"/>
      <c r="H79" s="130"/>
      <c r="I79" s="130"/>
      <c r="J79" s="130">
        <v>5</v>
      </c>
      <c r="K79" s="130"/>
      <c r="L79" s="130"/>
      <c r="M79" s="130"/>
      <c r="N79" s="118">
        <f>ROUND(E79*J79,2)</f>
        <v>5</v>
      </c>
    </row>
    <row r="80" spans="1:14" ht="36.75" customHeight="1">
      <c r="A80" s="50" t="s">
        <v>116</v>
      </c>
      <c r="B80" s="51" t="s">
        <v>128</v>
      </c>
      <c r="C80" s="52" t="s">
        <v>117</v>
      </c>
      <c r="D80" s="51" t="s">
        <v>58</v>
      </c>
      <c r="E80" s="128"/>
      <c r="F80" s="151"/>
      <c r="G80" s="173"/>
      <c r="H80" s="130"/>
      <c r="I80" s="130"/>
      <c r="J80" s="130"/>
      <c r="K80" s="130"/>
      <c r="L80" s="130"/>
      <c r="M80" s="130"/>
      <c r="N80" s="57">
        <f>ROUND(N81,2)</f>
        <v>4</v>
      </c>
    </row>
    <row r="81" spans="1:14" ht="15.75" customHeight="1">
      <c r="A81" s="50"/>
      <c r="B81" s="51"/>
      <c r="C81" s="52"/>
      <c r="D81" s="51"/>
      <c r="E81" s="128">
        <v>2</v>
      </c>
      <c r="F81" s="151"/>
      <c r="G81" s="173"/>
      <c r="H81" s="130"/>
      <c r="I81" s="130"/>
      <c r="J81" s="130">
        <v>2</v>
      </c>
      <c r="K81" s="130"/>
      <c r="L81" s="130"/>
      <c r="M81" s="130"/>
      <c r="N81" s="118">
        <f>ROUND(E81*J81,2)</f>
        <v>4</v>
      </c>
    </row>
    <row r="82" spans="1:14" ht="45.75" customHeight="1">
      <c r="A82" s="50" t="s">
        <v>193</v>
      </c>
      <c r="B82" s="51" t="s">
        <v>129</v>
      </c>
      <c r="C82" s="52" t="s">
        <v>194</v>
      </c>
      <c r="D82" s="51" t="s">
        <v>16</v>
      </c>
      <c r="E82" s="128"/>
      <c r="F82" s="151"/>
      <c r="G82" s="173"/>
      <c r="H82" s="130"/>
      <c r="I82" s="130"/>
      <c r="J82" s="130"/>
      <c r="K82" s="130"/>
      <c r="L82" s="130"/>
      <c r="M82" s="130"/>
      <c r="N82" s="57">
        <f>ROUND(N83,2)</f>
        <v>3.6</v>
      </c>
    </row>
    <row r="83" spans="1:14" ht="15.75" customHeight="1">
      <c r="A83" s="50"/>
      <c r="B83" s="51"/>
      <c r="C83" s="52"/>
      <c r="D83" s="51"/>
      <c r="E83" s="128"/>
      <c r="F83" s="151"/>
      <c r="G83" s="173"/>
      <c r="H83" s="130">
        <v>3</v>
      </c>
      <c r="I83" s="130">
        <v>1.2</v>
      </c>
      <c r="J83" s="130"/>
      <c r="K83" s="130"/>
      <c r="L83" s="130"/>
      <c r="M83" s="130"/>
      <c r="N83" s="118">
        <f>ROUND(H83*I83,2)</f>
        <v>3.6</v>
      </c>
    </row>
    <row r="84" spans="1:14" ht="24.75" customHeight="1">
      <c r="A84" s="50" t="s">
        <v>195</v>
      </c>
      <c r="B84" s="51" t="s">
        <v>199</v>
      </c>
      <c r="C84" s="52" t="s">
        <v>196</v>
      </c>
      <c r="D84" s="51" t="s">
        <v>118</v>
      </c>
      <c r="E84" s="128"/>
      <c r="F84" s="151"/>
      <c r="G84" s="173"/>
      <c r="H84" s="130"/>
      <c r="I84" s="130"/>
      <c r="J84" s="130"/>
      <c r="K84" s="130"/>
      <c r="L84" s="130"/>
      <c r="M84" s="130"/>
      <c r="N84" s="57">
        <f>ROUND(N85,2)</f>
        <v>2</v>
      </c>
    </row>
    <row r="85" spans="1:14" ht="15.75" customHeight="1">
      <c r="A85" s="50"/>
      <c r="B85" s="51"/>
      <c r="C85" s="52"/>
      <c r="D85" s="51"/>
      <c r="E85" s="128">
        <v>1</v>
      </c>
      <c r="F85" s="151"/>
      <c r="G85" s="173">
        <v>2</v>
      </c>
      <c r="H85" s="130"/>
      <c r="I85" s="130"/>
      <c r="J85" s="130"/>
      <c r="K85" s="130"/>
      <c r="L85" s="130"/>
      <c r="M85" s="130"/>
      <c r="N85" s="118">
        <f>ROUND(E85*G85,2)</f>
        <v>2</v>
      </c>
    </row>
    <row r="86" spans="1:14" ht="48.75" customHeight="1">
      <c r="A86" s="50" t="s">
        <v>121</v>
      </c>
      <c r="B86" s="51" t="s">
        <v>201</v>
      </c>
      <c r="C86" s="52" t="s">
        <v>122</v>
      </c>
      <c r="D86" s="51" t="s">
        <v>123</v>
      </c>
      <c r="E86" s="128"/>
      <c r="F86" s="151"/>
      <c r="G86" s="173"/>
      <c r="H86" s="130"/>
      <c r="I86" s="130"/>
      <c r="J86" s="130"/>
      <c r="K86" s="130"/>
      <c r="L86" s="130"/>
      <c r="M86" s="130"/>
      <c r="N86" s="57">
        <f>ROUND(N87,2)</f>
        <v>225</v>
      </c>
    </row>
    <row r="87" spans="1:14" ht="15.75" customHeight="1">
      <c r="A87" s="50"/>
      <c r="B87" s="51"/>
      <c r="C87" s="52"/>
      <c r="D87" s="51"/>
      <c r="E87" s="128">
        <v>15</v>
      </c>
      <c r="F87" s="151"/>
      <c r="G87" s="173"/>
      <c r="H87" s="130">
        <v>5</v>
      </c>
      <c r="I87" s="130">
        <v>3</v>
      </c>
      <c r="J87" s="130"/>
      <c r="K87" s="130"/>
      <c r="L87" s="130"/>
      <c r="M87" s="130"/>
      <c r="N87" s="118">
        <f>ROUND(E87*H87*I87,2)</f>
        <v>225</v>
      </c>
    </row>
    <row r="88" spans="1:14" ht="47.25" customHeight="1">
      <c r="A88" s="50" t="s">
        <v>197</v>
      </c>
      <c r="B88" s="51" t="s">
        <v>441</v>
      </c>
      <c r="C88" s="52" t="s">
        <v>198</v>
      </c>
      <c r="D88" s="51" t="s">
        <v>16</v>
      </c>
      <c r="E88" s="128"/>
      <c r="F88" s="151"/>
      <c r="G88" s="173"/>
      <c r="H88" s="130"/>
      <c r="I88" s="130"/>
      <c r="J88" s="130"/>
      <c r="K88" s="130"/>
      <c r="L88" s="130"/>
      <c r="M88" s="130"/>
      <c r="N88" s="57">
        <f>ROUND(N89,2)</f>
        <v>15</v>
      </c>
    </row>
    <row r="89" spans="1:14" ht="15.75" customHeight="1">
      <c r="A89" s="113"/>
      <c r="B89" s="51"/>
      <c r="C89" s="116"/>
      <c r="D89" s="114"/>
      <c r="E89" s="128"/>
      <c r="F89" s="151"/>
      <c r="G89" s="173"/>
      <c r="H89" s="130">
        <v>5</v>
      </c>
      <c r="I89" s="130">
        <v>3</v>
      </c>
      <c r="J89" s="130"/>
      <c r="K89" s="130"/>
      <c r="L89" s="130"/>
      <c r="M89" s="130"/>
      <c r="N89" s="118">
        <f>ROUND(H89*I89,2)</f>
        <v>15</v>
      </c>
    </row>
    <row r="90" spans="1:14" ht="15.75" customHeight="1">
      <c r="A90" s="205"/>
      <c r="B90" s="75"/>
      <c r="C90" s="207"/>
      <c r="D90" s="206"/>
      <c r="E90" s="200"/>
      <c r="F90" s="201"/>
      <c r="G90" s="202"/>
      <c r="H90" s="203"/>
      <c r="I90" s="203"/>
      <c r="J90" s="203"/>
      <c r="K90" s="203"/>
      <c r="L90" s="203"/>
      <c r="M90" s="203"/>
      <c r="N90" s="204"/>
    </row>
    <row r="91" spans="1:14" ht="15.75" customHeight="1">
      <c r="A91" s="113"/>
      <c r="B91" s="108" t="s">
        <v>77</v>
      </c>
      <c r="C91" s="119" t="s">
        <v>207</v>
      </c>
      <c r="D91" s="114"/>
      <c r="E91" s="128"/>
      <c r="F91" s="151"/>
      <c r="G91" s="173"/>
      <c r="H91" s="130"/>
      <c r="I91" s="130"/>
      <c r="J91" s="130"/>
      <c r="K91" s="130"/>
      <c r="L91" s="130"/>
      <c r="M91" s="130"/>
      <c r="N91" s="118"/>
    </row>
    <row r="92" spans="1:14" ht="36.75" customHeight="1">
      <c r="A92" s="113" t="s">
        <v>208</v>
      </c>
      <c r="B92" s="114" t="s">
        <v>78</v>
      </c>
      <c r="C92" s="116" t="s">
        <v>209</v>
      </c>
      <c r="D92" s="114" t="s">
        <v>146</v>
      </c>
      <c r="E92" s="128"/>
      <c r="F92" s="151"/>
      <c r="G92" s="173"/>
      <c r="H92" s="130"/>
      <c r="I92" s="130"/>
      <c r="J92" s="130"/>
      <c r="K92" s="130"/>
      <c r="L92" s="130"/>
      <c r="M92" s="130"/>
      <c r="N92" s="57">
        <f>ROUND(N93+N94,2)</f>
        <v>3.16</v>
      </c>
    </row>
    <row r="93" spans="1:14" ht="15.75" customHeight="1">
      <c r="A93" s="113"/>
      <c r="B93" s="51"/>
      <c r="C93" s="116" t="s">
        <v>210</v>
      </c>
      <c r="D93" s="114"/>
      <c r="E93" s="128"/>
      <c r="F93" s="151"/>
      <c r="G93" s="173"/>
      <c r="H93" s="130">
        <v>9.55</v>
      </c>
      <c r="I93" s="130">
        <v>0.2</v>
      </c>
      <c r="J93" s="130">
        <v>0.3</v>
      </c>
      <c r="K93" s="130"/>
      <c r="L93" s="130"/>
      <c r="M93" s="130"/>
      <c r="N93" s="118">
        <f>ROUND(H93*I93*J93,2)</f>
        <v>0.57</v>
      </c>
    </row>
    <row r="94" spans="1:14" ht="15.75" customHeight="1">
      <c r="A94" s="113"/>
      <c r="B94" s="51"/>
      <c r="C94" s="116" t="s">
        <v>211</v>
      </c>
      <c r="D94" s="114"/>
      <c r="E94" s="128">
        <v>6</v>
      </c>
      <c r="F94" s="151"/>
      <c r="G94" s="173"/>
      <c r="H94" s="130">
        <v>0.6</v>
      </c>
      <c r="I94" s="130">
        <v>0.6</v>
      </c>
      <c r="J94" s="130">
        <v>1.2</v>
      </c>
      <c r="K94" s="130"/>
      <c r="L94" s="130"/>
      <c r="M94" s="130"/>
      <c r="N94" s="118">
        <f>ROUND(E94*H94*I94*J94,2)</f>
        <v>2.59</v>
      </c>
    </row>
    <row r="95" spans="1:14" ht="84" customHeight="1">
      <c r="A95" s="50" t="s">
        <v>170</v>
      </c>
      <c r="B95" s="51" t="s">
        <v>79</v>
      </c>
      <c r="C95" s="52" t="s">
        <v>212</v>
      </c>
      <c r="D95" s="51" t="s">
        <v>146</v>
      </c>
      <c r="E95" s="128"/>
      <c r="F95" s="151"/>
      <c r="G95" s="173"/>
      <c r="H95" s="130"/>
      <c r="I95" s="130"/>
      <c r="J95" s="130"/>
      <c r="K95" s="130"/>
      <c r="L95" s="130"/>
      <c r="M95" s="130"/>
      <c r="N95" s="57">
        <f>ROUND(N96+N97+N98+N99+N100,2)</f>
        <v>1.18</v>
      </c>
    </row>
    <row r="96" spans="1:14" ht="15.75" customHeight="1">
      <c r="A96" s="113"/>
      <c r="B96" s="51"/>
      <c r="C96" s="116" t="s">
        <v>210</v>
      </c>
      <c r="D96" s="114"/>
      <c r="E96" s="128"/>
      <c r="F96" s="151"/>
      <c r="G96" s="173"/>
      <c r="H96" s="130">
        <v>9.55</v>
      </c>
      <c r="I96" s="130">
        <v>0.2</v>
      </c>
      <c r="J96" s="130">
        <v>0.3</v>
      </c>
      <c r="K96" s="130"/>
      <c r="L96" s="130"/>
      <c r="M96" s="130"/>
      <c r="N96" s="118">
        <f>ROUND(H96*I96*J96,2)</f>
        <v>0.57</v>
      </c>
    </row>
    <row r="97" spans="1:14" ht="15.75" customHeight="1">
      <c r="A97" s="113"/>
      <c r="B97" s="51"/>
      <c r="C97" s="116" t="s">
        <v>214</v>
      </c>
      <c r="D97" s="114"/>
      <c r="E97" s="128">
        <v>6</v>
      </c>
      <c r="F97" s="151"/>
      <c r="G97" s="173"/>
      <c r="H97" s="130">
        <v>9.55</v>
      </c>
      <c r="I97" s="130">
        <v>0.2</v>
      </c>
      <c r="J97" s="130">
        <v>0.2</v>
      </c>
      <c r="K97" s="130"/>
      <c r="L97" s="130"/>
      <c r="M97" s="130"/>
      <c r="N97" s="118">
        <f>ROUND(H97*I97*J97,2)</f>
        <v>0.38</v>
      </c>
    </row>
    <row r="98" spans="1:14" ht="15.75" customHeight="1">
      <c r="A98" s="113"/>
      <c r="B98" s="51"/>
      <c r="C98" s="116" t="s">
        <v>172</v>
      </c>
      <c r="D98" s="114"/>
      <c r="E98" s="128">
        <v>6</v>
      </c>
      <c r="F98" s="151"/>
      <c r="G98" s="173"/>
      <c r="H98" s="130">
        <v>0.15</v>
      </c>
      <c r="I98" s="130">
        <v>0.3</v>
      </c>
      <c r="J98" s="130">
        <v>2.6</v>
      </c>
      <c r="K98" s="130"/>
      <c r="L98" s="130"/>
      <c r="M98" s="130"/>
      <c r="N98" s="118">
        <f>ROUND(H98*I98*J98,2)</f>
        <v>0.12</v>
      </c>
    </row>
    <row r="99" spans="1:14" ht="15.75" customHeight="1">
      <c r="A99" s="113"/>
      <c r="B99" s="51"/>
      <c r="C99" s="116" t="s">
        <v>211</v>
      </c>
      <c r="D99" s="114"/>
      <c r="E99" s="128">
        <v>6</v>
      </c>
      <c r="F99" s="151"/>
      <c r="G99" s="173"/>
      <c r="H99" s="130">
        <v>0.6</v>
      </c>
      <c r="I99" s="130">
        <v>0.6</v>
      </c>
      <c r="J99" s="130">
        <v>0.2</v>
      </c>
      <c r="K99" s="130"/>
      <c r="L99" s="130"/>
      <c r="M99" s="130"/>
      <c r="N99" s="118">
        <f>ROUND(H99*I99*J99,2)</f>
        <v>0.07</v>
      </c>
    </row>
    <row r="100" spans="1:14" ht="15.75" customHeight="1">
      <c r="A100" s="113"/>
      <c r="B100" s="51"/>
      <c r="C100" s="116" t="s">
        <v>215</v>
      </c>
      <c r="D100" s="114"/>
      <c r="E100" s="128">
        <v>6</v>
      </c>
      <c r="F100" s="151"/>
      <c r="G100" s="173"/>
      <c r="H100" s="130">
        <v>0.2</v>
      </c>
      <c r="I100" s="130">
        <v>0.2</v>
      </c>
      <c r="J100" s="130">
        <v>1</v>
      </c>
      <c r="K100" s="130"/>
      <c r="L100" s="130"/>
      <c r="M100" s="130"/>
      <c r="N100" s="118">
        <f>ROUND(H100*I100*J100,2)</f>
        <v>0.04</v>
      </c>
    </row>
    <row r="101" spans="1:14" ht="60.75" customHeight="1">
      <c r="A101" s="113" t="s">
        <v>216</v>
      </c>
      <c r="B101" s="51" t="s">
        <v>80</v>
      </c>
      <c r="C101" s="116" t="s">
        <v>217</v>
      </c>
      <c r="D101" s="114" t="s">
        <v>16</v>
      </c>
      <c r="E101" s="128"/>
      <c r="F101" s="151"/>
      <c r="G101" s="173"/>
      <c r="H101" s="130"/>
      <c r="I101" s="130"/>
      <c r="J101" s="130"/>
      <c r="K101" s="130"/>
      <c r="L101" s="130"/>
      <c r="M101" s="130"/>
      <c r="N101" s="57">
        <f>ROUND(N102,2)</f>
        <v>8.23</v>
      </c>
    </row>
    <row r="102" spans="1:14" ht="15.75" customHeight="1">
      <c r="A102" s="113"/>
      <c r="B102" s="51"/>
      <c r="C102" s="116"/>
      <c r="D102" s="114"/>
      <c r="E102" s="128"/>
      <c r="F102" s="151"/>
      <c r="G102" s="173"/>
      <c r="H102" s="130">
        <v>4.45</v>
      </c>
      <c r="I102" s="130">
        <v>1.85</v>
      </c>
      <c r="J102" s="130"/>
      <c r="K102" s="130"/>
      <c r="L102" s="130"/>
      <c r="M102" s="130"/>
      <c r="N102" s="118">
        <f>ROUND(H102*I102,2)</f>
        <v>8.23</v>
      </c>
    </row>
    <row r="103" spans="1:14" ht="39" customHeight="1">
      <c r="A103" s="113" t="s">
        <v>234</v>
      </c>
      <c r="B103" s="51" t="s">
        <v>81</v>
      </c>
      <c r="C103" s="116" t="s">
        <v>235</v>
      </c>
      <c r="D103" s="114" t="s">
        <v>146</v>
      </c>
      <c r="E103" s="128"/>
      <c r="F103" s="151"/>
      <c r="G103" s="173"/>
      <c r="H103" s="130"/>
      <c r="I103" s="130"/>
      <c r="J103" s="130"/>
      <c r="K103" s="130"/>
      <c r="L103" s="130"/>
      <c r="M103" s="130"/>
      <c r="N103" s="57">
        <f>ROUND(N104+N105,2)</f>
        <v>0.06</v>
      </c>
    </row>
    <row r="104" spans="1:14" ht="16.5" customHeight="1">
      <c r="A104" s="113"/>
      <c r="B104" s="51"/>
      <c r="C104" s="116" t="s">
        <v>236</v>
      </c>
      <c r="D104" s="114"/>
      <c r="E104" s="128">
        <v>2</v>
      </c>
      <c r="F104" s="151"/>
      <c r="G104" s="173"/>
      <c r="H104" s="130">
        <v>1.2</v>
      </c>
      <c r="I104" s="130">
        <v>0.1</v>
      </c>
      <c r="J104" s="130">
        <v>0.1</v>
      </c>
      <c r="K104" s="130"/>
      <c r="L104" s="130"/>
      <c r="M104" s="130"/>
      <c r="N104" s="118">
        <f>ROUND(E104*H104*I104*J104,2)</f>
        <v>0.02</v>
      </c>
    </row>
    <row r="105" spans="1:14" ht="15.75" customHeight="1">
      <c r="A105" s="113"/>
      <c r="B105" s="51"/>
      <c r="C105" s="116" t="s">
        <v>237</v>
      </c>
      <c r="D105" s="114"/>
      <c r="E105" s="128">
        <v>4</v>
      </c>
      <c r="F105" s="151"/>
      <c r="G105" s="173"/>
      <c r="H105" s="130">
        <v>1</v>
      </c>
      <c r="I105" s="130">
        <v>0.1</v>
      </c>
      <c r="J105" s="130">
        <v>0.1</v>
      </c>
      <c r="K105" s="130"/>
      <c r="L105" s="130"/>
      <c r="M105" s="130"/>
      <c r="N105" s="118">
        <f>ROUND(E105*H105*I105*J105,2)</f>
        <v>0.04</v>
      </c>
    </row>
    <row r="106" spans="1:14" ht="57.75" customHeight="1">
      <c r="A106" s="113" t="s">
        <v>218</v>
      </c>
      <c r="B106" s="51" t="s">
        <v>82</v>
      </c>
      <c r="C106" s="116" t="s">
        <v>219</v>
      </c>
      <c r="D106" s="114" t="s">
        <v>16</v>
      </c>
      <c r="E106" s="128"/>
      <c r="F106" s="151"/>
      <c r="G106" s="173"/>
      <c r="H106" s="130"/>
      <c r="I106" s="130"/>
      <c r="J106" s="130"/>
      <c r="K106" s="130"/>
      <c r="L106" s="130"/>
      <c r="M106" s="130"/>
      <c r="N106" s="57">
        <f>ROUND(N107+N108+N109,2)</f>
        <v>19.67</v>
      </c>
    </row>
    <row r="107" spans="1:14" ht="15.75" customHeight="1">
      <c r="A107" s="113"/>
      <c r="B107" s="51"/>
      <c r="C107" s="116" t="s">
        <v>220</v>
      </c>
      <c r="D107" s="114"/>
      <c r="E107" s="128"/>
      <c r="F107" s="151"/>
      <c r="G107" s="173"/>
      <c r="H107" s="130">
        <v>9.55</v>
      </c>
      <c r="I107" s="130"/>
      <c r="J107" s="130">
        <v>2.6</v>
      </c>
      <c r="K107" s="130"/>
      <c r="L107" s="130"/>
      <c r="M107" s="130"/>
      <c r="N107" s="118">
        <f>ROUND(H107*J107,2)</f>
        <v>24.83</v>
      </c>
    </row>
    <row r="108" spans="1:14" ht="15.75" customHeight="1">
      <c r="A108" s="113"/>
      <c r="B108" s="51"/>
      <c r="C108" s="116" t="s">
        <v>222</v>
      </c>
      <c r="D108" s="114"/>
      <c r="E108" s="128">
        <v>2</v>
      </c>
      <c r="F108" s="151"/>
      <c r="G108" s="173"/>
      <c r="H108" s="130"/>
      <c r="I108" s="130">
        <v>1</v>
      </c>
      <c r="J108" s="130">
        <v>2.1</v>
      </c>
      <c r="K108" s="130"/>
      <c r="L108" s="130"/>
      <c r="M108" s="130"/>
      <c r="N108" s="118">
        <f>-ROUND(E108*I108*J108,2)</f>
        <v>-4.2</v>
      </c>
    </row>
    <row r="109" spans="1:14" ht="13.5" customHeight="1">
      <c r="A109" s="113"/>
      <c r="B109" s="51"/>
      <c r="C109" s="116" t="s">
        <v>223</v>
      </c>
      <c r="D109" s="114"/>
      <c r="E109" s="128">
        <v>2</v>
      </c>
      <c r="F109" s="151"/>
      <c r="G109" s="173"/>
      <c r="H109" s="130"/>
      <c r="I109" s="130">
        <v>0.8</v>
      </c>
      <c r="J109" s="130">
        <v>0.6</v>
      </c>
      <c r="K109" s="130"/>
      <c r="L109" s="130"/>
      <c r="M109" s="130"/>
      <c r="N109" s="118">
        <f>-ROUND(E109*I109*J109,2)</f>
        <v>-0.96</v>
      </c>
    </row>
    <row r="110" spans="1:14" ht="38.25" customHeight="1">
      <c r="A110" s="113" t="s">
        <v>224</v>
      </c>
      <c r="B110" s="51" t="s">
        <v>108</v>
      </c>
      <c r="C110" s="116" t="s">
        <v>225</v>
      </c>
      <c r="D110" s="114" t="s">
        <v>16</v>
      </c>
      <c r="E110" s="128"/>
      <c r="F110" s="151"/>
      <c r="G110" s="173"/>
      <c r="H110" s="130"/>
      <c r="I110" s="130"/>
      <c r="J110" s="130"/>
      <c r="K110" s="130"/>
      <c r="L110" s="130"/>
      <c r="M110" s="130"/>
      <c r="N110" s="57">
        <f>ROUND(N111+N112,2)</f>
        <v>47.82</v>
      </c>
    </row>
    <row r="111" spans="1:14" ht="15.75" customHeight="1">
      <c r="A111" s="113"/>
      <c r="B111" s="51"/>
      <c r="C111" s="116" t="s">
        <v>226</v>
      </c>
      <c r="D111" s="114"/>
      <c r="E111" s="128">
        <v>2</v>
      </c>
      <c r="F111" s="151"/>
      <c r="G111" s="173"/>
      <c r="H111" s="130"/>
      <c r="I111" s="130"/>
      <c r="J111" s="130"/>
      <c r="K111" s="130"/>
      <c r="L111" s="130">
        <v>20.51</v>
      </c>
      <c r="M111" s="130"/>
      <c r="N111" s="118">
        <f>ROUND(E111*L111,2)</f>
        <v>41.02</v>
      </c>
    </row>
    <row r="112" spans="1:14" ht="15.75" customHeight="1">
      <c r="A112" s="113"/>
      <c r="B112" s="51"/>
      <c r="C112" s="116" t="s">
        <v>227</v>
      </c>
      <c r="D112" s="114"/>
      <c r="E112" s="128">
        <v>2</v>
      </c>
      <c r="F112" s="151"/>
      <c r="G112" s="173"/>
      <c r="H112" s="130">
        <v>2</v>
      </c>
      <c r="I112" s="130">
        <v>1.7</v>
      </c>
      <c r="J112" s="130"/>
      <c r="K112" s="130"/>
      <c r="L112" s="130"/>
      <c r="M112" s="130"/>
      <c r="N112" s="118">
        <f>ROUND(E112*H112*I112,2)</f>
        <v>6.8</v>
      </c>
    </row>
    <row r="113" spans="1:14" ht="58.5" customHeight="1">
      <c r="A113" s="113" t="s">
        <v>228</v>
      </c>
      <c r="B113" s="51" t="s">
        <v>112</v>
      </c>
      <c r="C113" s="116" t="s">
        <v>229</v>
      </c>
      <c r="D113" s="114" t="s">
        <v>16</v>
      </c>
      <c r="E113" s="128"/>
      <c r="F113" s="151"/>
      <c r="G113" s="173"/>
      <c r="H113" s="130"/>
      <c r="I113" s="130"/>
      <c r="J113" s="130"/>
      <c r="K113" s="130"/>
      <c r="L113" s="130"/>
      <c r="M113" s="130"/>
      <c r="N113" s="57">
        <f>ROUND(N114+N115+N116,2)</f>
        <v>23.04</v>
      </c>
    </row>
    <row r="114" spans="1:14" ht="15.75" customHeight="1">
      <c r="A114" s="113"/>
      <c r="B114" s="51"/>
      <c r="C114" s="116" t="s">
        <v>230</v>
      </c>
      <c r="D114" s="114"/>
      <c r="E114" s="128">
        <v>4</v>
      </c>
      <c r="F114" s="151"/>
      <c r="G114" s="173"/>
      <c r="H114" s="130">
        <v>2</v>
      </c>
      <c r="I114" s="130"/>
      <c r="J114" s="130">
        <v>1.8</v>
      </c>
      <c r="K114" s="130"/>
      <c r="L114" s="130"/>
      <c r="M114" s="130"/>
      <c r="N114" s="118">
        <f>ROUND(E114*H114*J114,2)</f>
        <v>14.4</v>
      </c>
    </row>
    <row r="115" spans="1:14" ht="15.75" customHeight="1">
      <c r="A115" s="113"/>
      <c r="B115" s="51"/>
      <c r="C115" s="116"/>
      <c r="D115" s="114"/>
      <c r="E115" s="128">
        <v>4</v>
      </c>
      <c r="F115" s="151"/>
      <c r="G115" s="173"/>
      <c r="H115" s="130">
        <v>1.7</v>
      </c>
      <c r="I115" s="130"/>
      <c r="J115" s="130">
        <v>1.8</v>
      </c>
      <c r="K115" s="130"/>
      <c r="L115" s="130"/>
      <c r="M115" s="130"/>
      <c r="N115" s="118">
        <f>ROUND(E115*H115*J115,2)</f>
        <v>12.24</v>
      </c>
    </row>
    <row r="116" spans="1:14" ht="15.75" customHeight="1">
      <c r="A116" s="113"/>
      <c r="B116" s="51"/>
      <c r="C116" s="116" t="s">
        <v>231</v>
      </c>
      <c r="D116" s="114"/>
      <c r="E116" s="128">
        <v>2</v>
      </c>
      <c r="F116" s="151"/>
      <c r="G116" s="173"/>
      <c r="H116" s="130">
        <v>1</v>
      </c>
      <c r="I116" s="130"/>
      <c r="J116" s="130">
        <v>1.8</v>
      </c>
      <c r="K116" s="130"/>
      <c r="L116" s="130"/>
      <c r="M116" s="130"/>
      <c r="N116" s="118">
        <f>-ROUND(E116*H116*J116,2)</f>
        <v>-3.6</v>
      </c>
    </row>
    <row r="117" spans="1:14" ht="82.5" customHeight="1">
      <c r="A117" s="113" t="s">
        <v>232</v>
      </c>
      <c r="B117" s="51" t="s">
        <v>113</v>
      </c>
      <c r="C117" s="116" t="s">
        <v>233</v>
      </c>
      <c r="D117" s="114" t="s">
        <v>16</v>
      </c>
      <c r="E117" s="128"/>
      <c r="F117" s="151"/>
      <c r="G117" s="173"/>
      <c r="H117" s="130"/>
      <c r="I117" s="130"/>
      <c r="J117" s="130"/>
      <c r="K117" s="130"/>
      <c r="L117" s="130"/>
      <c r="M117" s="130"/>
      <c r="N117" s="57">
        <f>ROUND(N118,2)</f>
        <v>6.8</v>
      </c>
    </row>
    <row r="118" spans="1:14" ht="15.75" customHeight="1">
      <c r="A118" s="113"/>
      <c r="B118" s="51"/>
      <c r="C118" s="116"/>
      <c r="D118" s="114"/>
      <c r="E118" s="128">
        <v>2</v>
      </c>
      <c r="F118" s="151"/>
      <c r="G118" s="173"/>
      <c r="H118" s="130">
        <v>2</v>
      </c>
      <c r="I118" s="130">
        <v>1.7</v>
      </c>
      <c r="J118" s="130"/>
      <c r="K118" s="130"/>
      <c r="L118" s="130"/>
      <c r="M118" s="130"/>
      <c r="N118" s="118">
        <f>ROUND(E118*H118*I118,2)</f>
        <v>6.8</v>
      </c>
    </row>
    <row r="119" spans="1:14" ht="93" customHeight="1">
      <c r="A119" s="113" t="s">
        <v>239</v>
      </c>
      <c r="B119" s="51" t="s">
        <v>114</v>
      </c>
      <c r="C119" s="116" t="s">
        <v>240</v>
      </c>
      <c r="D119" s="114" t="s">
        <v>245</v>
      </c>
      <c r="E119" s="128"/>
      <c r="F119" s="151"/>
      <c r="G119" s="173"/>
      <c r="H119" s="130"/>
      <c r="I119" s="130"/>
      <c r="J119" s="130"/>
      <c r="K119" s="130"/>
      <c r="L119" s="130"/>
      <c r="M119" s="130"/>
      <c r="N119" s="57">
        <f>ROUND(N120,2)</f>
        <v>2</v>
      </c>
    </row>
    <row r="120" spans="1:14" ht="15.75" customHeight="1">
      <c r="A120" s="113"/>
      <c r="B120" s="51"/>
      <c r="C120" s="116"/>
      <c r="D120" s="114"/>
      <c r="E120" s="128">
        <v>2</v>
      </c>
      <c r="F120" s="151"/>
      <c r="G120" s="173"/>
      <c r="H120" s="130"/>
      <c r="I120" s="130"/>
      <c r="J120" s="130"/>
      <c r="K120" s="130"/>
      <c r="L120" s="130"/>
      <c r="M120" s="130"/>
      <c r="N120" s="118">
        <f>ROUND(E120,2)</f>
        <v>2</v>
      </c>
    </row>
    <row r="121" spans="1:14" ht="46.5" customHeight="1">
      <c r="A121" s="113" t="s">
        <v>248</v>
      </c>
      <c r="B121" s="51" t="s">
        <v>115</v>
      </c>
      <c r="C121" s="116" t="s">
        <v>249</v>
      </c>
      <c r="D121" s="114" t="s">
        <v>89</v>
      </c>
      <c r="E121" s="128"/>
      <c r="F121" s="151"/>
      <c r="G121" s="173"/>
      <c r="H121" s="130"/>
      <c r="I121" s="130"/>
      <c r="J121" s="130"/>
      <c r="K121" s="130"/>
      <c r="L121" s="130"/>
      <c r="M121" s="130"/>
      <c r="N121" s="57">
        <f>ROUND(N122,2)</f>
        <v>2</v>
      </c>
    </row>
    <row r="122" spans="1:14" ht="15.75" customHeight="1">
      <c r="A122" s="113"/>
      <c r="B122" s="51"/>
      <c r="C122" s="116"/>
      <c r="D122" s="114"/>
      <c r="E122" s="128">
        <v>2</v>
      </c>
      <c r="F122" s="151"/>
      <c r="G122" s="173"/>
      <c r="H122" s="130"/>
      <c r="I122" s="130"/>
      <c r="J122" s="130"/>
      <c r="K122" s="130"/>
      <c r="L122" s="130"/>
      <c r="M122" s="130"/>
      <c r="N122" s="118">
        <f>ROUND(E122,2)</f>
        <v>2</v>
      </c>
    </row>
    <row r="123" spans="1:14" ht="69" customHeight="1">
      <c r="A123" s="113" t="s">
        <v>295</v>
      </c>
      <c r="B123" s="51" t="s">
        <v>119</v>
      </c>
      <c r="C123" s="116" t="s">
        <v>296</v>
      </c>
      <c r="D123" s="114" t="s">
        <v>89</v>
      </c>
      <c r="E123" s="128"/>
      <c r="F123" s="151"/>
      <c r="G123" s="173"/>
      <c r="H123" s="130"/>
      <c r="I123" s="130"/>
      <c r="J123" s="130"/>
      <c r="K123" s="130"/>
      <c r="L123" s="130"/>
      <c r="M123" s="130"/>
      <c r="N123" s="57">
        <f>ROUND(N124,2)</f>
        <v>2</v>
      </c>
    </row>
    <row r="124" spans="1:14" ht="15.75" customHeight="1">
      <c r="A124" s="205"/>
      <c r="B124" s="75"/>
      <c r="C124" s="207" t="s">
        <v>297</v>
      </c>
      <c r="D124" s="206"/>
      <c r="E124" s="200">
        <v>2</v>
      </c>
      <c r="F124" s="201"/>
      <c r="G124" s="202"/>
      <c r="H124" s="203"/>
      <c r="I124" s="203"/>
      <c r="J124" s="203"/>
      <c r="K124" s="203"/>
      <c r="L124" s="203"/>
      <c r="M124" s="203"/>
      <c r="N124" s="204">
        <f>ROUND(E124,2)</f>
        <v>2</v>
      </c>
    </row>
    <row r="125" spans="1:14" ht="50.25" customHeight="1">
      <c r="A125" s="113" t="s">
        <v>243</v>
      </c>
      <c r="B125" s="51" t="s">
        <v>120</v>
      </c>
      <c r="C125" s="116" t="s">
        <v>244</v>
      </c>
      <c r="D125" s="114" t="s">
        <v>89</v>
      </c>
      <c r="E125" s="128"/>
      <c r="F125" s="151"/>
      <c r="G125" s="173"/>
      <c r="H125" s="130"/>
      <c r="I125" s="130"/>
      <c r="J125" s="130"/>
      <c r="K125" s="130"/>
      <c r="L125" s="130"/>
      <c r="M125" s="130"/>
      <c r="N125" s="57">
        <f>ROUND(N126,2)</f>
        <v>2</v>
      </c>
    </row>
    <row r="126" spans="1:14" ht="15.75" customHeight="1">
      <c r="A126" s="113"/>
      <c r="B126" s="51"/>
      <c r="C126" s="116"/>
      <c r="D126" s="114"/>
      <c r="E126" s="128">
        <v>2</v>
      </c>
      <c r="F126" s="151"/>
      <c r="G126" s="173"/>
      <c r="H126" s="130"/>
      <c r="I126" s="130"/>
      <c r="J126" s="130"/>
      <c r="K126" s="130"/>
      <c r="L126" s="130"/>
      <c r="M126" s="130"/>
      <c r="N126" s="118">
        <f>ROUND(E126,2)</f>
        <v>2</v>
      </c>
    </row>
    <row r="127" spans="1:14" ht="93.75" customHeight="1">
      <c r="A127" s="113" t="s">
        <v>246</v>
      </c>
      <c r="B127" s="51" t="s">
        <v>241</v>
      </c>
      <c r="C127" s="116" t="s">
        <v>247</v>
      </c>
      <c r="D127" s="114" t="s">
        <v>89</v>
      </c>
      <c r="E127" s="128"/>
      <c r="F127" s="151"/>
      <c r="G127" s="173"/>
      <c r="H127" s="130"/>
      <c r="I127" s="130"/>
      <c r="J127" s="130"/>
      <c r="K127" s="130"/>
      <c r="L127" s="130"/>
      <c r="M127" s="130"/>
      <c r="N127" s="57">
        <f>ROUND(N128,2)</f>
        <v>2</v>
      </c>
    </row>
    <row r="128" spans="1:14" ht="15.75" customHeight="1">
      <c r="A128" s="113"/>
      <c r="B128" s="51"/>
      <c r="C128" s="116"/>
      <c r="D128" s="114"/>
      <c r="E128" s="128">
        <v>2</v>
      </c>
      <c r="F128" s="151"/>
      <c r="G128" s="173"/>
      <c r="H128" s="130"/>
      <c r="I128" s="130"/>
      <c r="J128" s="130"/>
      <c r="K128" s="130"/>
      <c r="L128" s="130"/>
      <c r="M128" s="130"/>
      <c r="N128" s="118">
        <f>ROUND(E128,2)</f>
        <v>2</v>
      </c>
    </row>
    <row r="129" spans="1:14" ht="60.75" customHeight="1">
      <c r="A129" s="113" t="s">
        <v>250</v>
      </c>
      <c r="B129" s="51" t="s">
        <v>242</v>
      </c>
      <c r="C129" s="116" t="s">
        <v>251</v>
      </c>
      <c r="D129" s="114" t="s">
        <v>89</v>
      </c>
      <c r="E129" s="128"/>
      <c r="F129" s="151"/>
      <c r="G129" s="173"/>
      <c r="H129" s="130"/>
      <c r="I129" s="130"/>
      <c r="J129" s="130"/>
      <c r="K129" s="130"/>
      <c r="L129" s="130"/>
      <c r="M129" s="130"/>
      <c r="N129" s="57">
        <f>ROUND(N130,2)</f>
        <v>2</v>
      </c>
    </row>
    <row r="130" spans="1:14" ht="15.75" customHeight="1">
      <c r="A130" s="113"/>
      <c r="B130" s="51"/>
      <c r="C130" s="116"/>
      <c r="D130" s="114"/>
      <c r="E130" s="128">
        <v>2</v>
      </c>
      <c r="F130" s="151"/>
      <c r="G130" s="173"/>
      <c r="H130" s="130"/>
      <c r="I130" s="130"/>
      <c r="J130" s="130"/>
      <c r="K130" s="130"/>
      <c r="L130" s="130"/>
      <c r="M130" s="130"/>
      <c r="N130" s="118">
        <f>ROUND(E130,2)</f>
        <v>2</v>
      </c>
    </row>
    <row r="131" spans="1:14" ht="48.75" customHeight="1">
      <c r="A131" s="113" t="s">
        <v>252</v>
      </c>
      <c r="B131" s="51" t="s">
        <v>255</v>
      </c>
      <c r="C131" s="116" t="s">
        <v>253</v>
      </c>
      <c r="D131" s="114" t="s">
        <v>89</v>
      </c>
      <c r="E131" s="128"/>
      <c r="F131" s="151"/>
      <c r="G131" s="173"/>
      <c r="H131" s="130"/>
      <c r="I131" s="130"/>
      <c r="J131" s="130"/>
      <c r="K131" s="130"/>
      <c r="L131" s="130"/>
      <c r="M131" s="130"/>
      <c r="N131" s="57">
        <f>ROUND(N132,2)</f>
        <v>4</v>
      </c>
    </row>
    <row r="132" spans="1:14" ht="15.75" customHeight="1">
      <c r="A132" s="113"/>
      <c r="B132" s="51"/>
      <c r="C132" s="116"/>
      <c r="D132" s="114"/>
      <c r="E132" s="128">
        <v>4</v>
      </c>
      <c r="F132" s="151"/>
      <c r="G132" s="173"/>
      <c r="H132" s="130"/>
      <c r="I132" s="130"/>
      <c r="J132" s="130"/>
      <c r="K132" s="130"/>
      <c r="L132" s="130"/>
      <c r="M132" s="130"/>
      <c r="N132" s="118">
        <f>ROUND(E132,2)</f>
        <v>4</v>
      </c>
    </row>
    <row r="133" spans="1:14" ht="62.25" customHeight="1">
      <c r="A133" s="113" t="s">
        <v>260</v>
      </c>
      <c r="B133" s="51" t="s">
        <v>256</v>
      </c>
      <c r="C133" s="116" t="s">
        <v>261</v>
      </c>
      <c r="D133" s="114" t="s">
        <v>89</v>
      </c>
      <c r="E133" s="128"/>
      <c r="F133" s="151"/>
      <c r="G133" s="173"/>
      <c r="H133" s="130"/>
      <c r="I133" s="130"/>
      <c r="J133" s="130"/>
      <c r="K133" s="130"/>
      <c r="L133" s="130"/>
      <c r="M133" s="130"/>
      <c r="N133" s="57">
        <f>ROUND(N134,2)</f>
        <v>2</v>
      </c>
    </row>
    <row r="134" spans="1:14" ht="15.75" customHeight="1">
      <c r="A134" s="113"/>
      <c r="B134" s="51"/>
      <c r="C134" s="116"/>
      <c r="D134" s="114"/>
      <c r="E134" s="128">
        <v>2</v>
      </c>
      <c r="F134" s="151"/>
      <c r="G134" s="173"/>
      <c r="H134" s="130"/>
      <c r="I134" s="130"/>
      <c r="J134" s="130"/>
      <c r="K134" s="130"/>
      <c r="L134" s="130"/>
      <c r="M134" s="130"/>
      <c r="N134" s="118">
        <f>ROUND(E134,2)</f>
        <v>2</v>
      </c>
    </row>
    <row r="135" spans="1:14" ht="72.75" customHeight="1">
      <c r="A135" s="113" t="s">
        <v>254</v>
      </c>
      <c r="B135" s="51" t="s">
        <v>257</v>
      </c>
      <c r="C135" s="116" t="s">
        <v>262</v>
      </c>
      <c r="D135" s="114" t="s">
        <v>89</v>
      </c>
      <c r="E135" s="128"/>
      <c r="F135" s="151"/>
      <c r="G135" s="173"/>
      <c r="H135" s="130"/>
      <c r="I135" s="130"/>
      <c r="J135" s="130"/>
      <c r="K135" s="130"/>
      <c r="L135" s="130"/>
      <c r="M135" s="130"/>
      <c r="N135" s="57">
        <f>ROUND(N136,2)</f>
        <v>2</v>
      </c>
    </row>
    <row r="136" spans="1:14" ht="15.75" customHeight="1">
      <c r="A136" s="113"/>
      <c r="B136" s="51"/>
      <c r="C136" s="116"/>
      <c r="D136" s="114"/>
      <c r="E136" s="128">
        <v>2</v>
      </c>
      <c r="F136" s="151"/>
      <c r="G136" s="173"/>
      <c r="H136" s="130"/>
      <c r="I136" s="130"/>
      <c r="J136" s="130"/>
      <c r="K136" s="130"/>
      <c r="L136" s="130"/>
      <c r="M136" s="130"/>
      <c r="N136" s="118">
        <f>ROUND(E136,2)</f>
        <v>2</v>
      </c>
    </row>
    <row r="137" spans="1:14" ht="60" customHeight="1">
      <c r="A137" s="113" t="s">
        <v>443</v>
      </c>
      <c r="B137" s="51" t="s">
        <v>258</v>
      </c>
      <c r="C137" s="116" t="s">
        <v>444</v>
      </c>
      <c r="D137" s="114" t="s">
        <v>89</v>
      </c>
      <c r="E137" s="128"/>
      <c r="F137" s="151"/>
      <c r="G137" s="173"/>
      <c r="H137" s="130"/>
      <c r="I137" s="130"/>
      <c r="J137" s="130"/>
      <c r="K137" s="130"/>
      <c r="L137" s="130"/>
      <c r="M137" s="130"/>
      <c r="N137" s="57">
        <f>ROUND(N138,2)</f>
        <v>2</v>
      </c>
    </row>
    <row r="138" spans="1:14" ht="15.75" customHeight="1">
      <c r="A138" s="113"/>
      <c r="B138" s="51"/>
      <c r="C138" s="116"/>
      <c r="D138" s="114"/>
      <c r="E138" s="128">
        <v>2</v>
      </c>
      <c r="F138" s="151"/>
      <c r="G138" s="173"/>
      <c r="H138" s="130"/>
      <c r="I138" s="130"/>
      <c r="J138" s="130"/>
      <c r="K138" s="130"/>
      <c r="L138" s="130"/>
      <c r="M138" s="130"/>
      <c r="N138" s="118">
        <f>ROUND(E138,2)</f>
        <v>2</v>
      </c>
    </row>
    <row r="139" spans="1:14" ht="49.5" customHeight="1">
      <c r="A139" s="113" t="s">
        <v>101</v>
      </c>
      <c r="B139" s="51" t="s">
        <v>259</v>
      </c>
      <c r="C139" s="116" t="s">
        <v>102</v>
      </c>
      <c r="D139" s="114" t="s">
        <v>58</v>
      </c>
      <c r="E139" s="128"/>
      <c r="F139" s="151"/>
      <c r="G139" s="173"/>
      <c r="H139" s="130"/>
      <c r="I139" s="130"/>
      <c r="J139" s="130"/>
      <c r="K139" s="130"/>
      <c r="L139" s="130"/>
      <c r="M139" s="130"/>
      <c r="N139" s="57">
        <f>ROUND(N140,2)</f>
        <v>2.1</v>
      </c>
    </row>
    <row r="140" spans="1:14" ht="15.75" customHeight="1">
      <c r="A140" s="113"/>
      <c r="B140" s="51"/>
      <c r="C140" s="116"/>
      <c r="D140" s="114"/>
      <c r="E140" s="128">
        <v>2</v>
      </c>
      <c r="F140" s="151"/>
      <c r="G140" s="173"/>
      <c r="H140" s="130">
        <v>1.05</v>
      </c>
      <c r="I140" s="130"/>
      <c r="J140" s="130"/>
      <c r="K140" s="130"/>
      <c r="L140" s="130"/>
      <c r="M140" s="130"/>
      <c r="N140" s="118">
        <f>ROUND(E140*H140,2)</f>
        <v>2.1</v>
      </c>
    </row>
    <row r="141" spans="1:14" ht="49.5" customHeight="1">
      <c r="A141" s="113" t="s">
        <v>263</v>
      </c>
      <c r="B141" s="51" t="s">
        <v>268</v>
      </c>
      <c r="C141" s="116" t="s">
        <v>264</v>
      </c>
      <c r="D141" s="114" t="s">
        <v>58</v>
      </c>
      <c r="E141" s="128"/>
      <c r="F141" s="151"/>
      <c r="G141" s="173"/>
      <c r="H141" s="130"/>
      <c r="I141" s="130"/>
      <c r="J141" s="130"/>
      <c r="K141" s="130"/>
      <c r="L141" s="130"/>
      <c r="M141" s="130"/>
      <c r="N141" s="57">
        <f>ROUND(N142,2)</f>
        <v>1.7</v>
      </c>
    </row>
    <row r="142" spans="1:14" ht="15.75" customHeight="1">
      <c r="A142" s="113"/>
      <c r="B142" s="51"/>
      <c r="C142" s="116"/>
      <c r="D142" s="114"/>
      <c r="E142" s="128">
        <v>2</v>
      </c>
      <c r="F142" s="151"/>
      <c r="G142" s="173"/>
      <c r="H142" s="130">
        <v>0.85</v>
      </c>
      <c r="I142" s="130"/>
      <c r="J142" s="130"/>
      <c r="K142" s="130"/>
      <c r="L142" s="130"/>
      <c r="M142" s="130"/>
      <c r="N142" s="118">
        <f>ROUND(E142*H142,2)</f>
        <v>1.7</v>
      </c>
    </row>
    <row r="143" spans="1:14" ht="57.75" customHeight="1">
      <c r="A143" s="113" t="s">
        <v>265</v>
      </c>
      <c r="B143" s="51" t="s">
        <v>272</v>
      </c>
      <c r="C143" s="116" t="s">
        <v>266</v>
      </c>
      <c r="D143" s="114" t="s">
        <v>16</v>
      </c>
      <c r="E143" s="128"/>
      <c r="F143" s="151"/>
      <c r="G143" s="173"/>
      <c r="H143" s="130"/>
      <c r="I143" s="130"/>
      <c r="J143" s="130"/>
      <c r="K143" s="130"/>
      <c r="L143" s="130"/>
      <c r="M143" s="130"/>
      <c r="N143" s="57">
        <f>ROUND(N144,2)</f>
        <v>4.2</v>
      </c>
    </row>
    <row r="144" spans="1:14" ht="15.75" customHeight="1">
      <c r="A144" s="113"/>
      <c r="B144" s="51"/>
      <c r="C144" s="116"/>
      <c r="D144" s="114"/>
      <c r="E144" s="128">
        <v>2</v>
      </c>
      <c r="F144" s="151"/>
      <c r="G144" s="173"/>
      <c r="H144" s="130"/>
      <c r="I144" s="130">
        <v>1</v>
      </c>
      <c r="J144" s="130">
        <v>2.1</v>
      </c>
      <c r="K144" s="130"/>
      <c r="L144" s="130"/>
      <c r="M144" s="130"/>
      <c r="N144" s="118">
        <f>ROUND(E144*I144*J144,2)</f>
        <v>4.2</v>
      </c>
    </row>
    <row r="145" spans="1:14" ht="96" customHeight="1">
      <c r="A145" s="113" t="s">
        <v>267</v>
      </c>
      <c r="B145" s="51" t="s">
        <v>276</v>
      </c>
      <c r="C145" s="116" t="s">
        <v>269</v>
      </c>
      <c r="D145" s="114" t="s">
        <v>89</v>
      </c>
      <c r="E145" s="128"/>
      <c r="F145" s="151"/>
      <c r="G145" s="173"/>
      <c r="H145" s="130"/>
      <c r="I145" s="130"/>
      <c r="J145" s="130"/>
      <c r="K145" s="130"/>
      <c r="L145" s="130"/>
      <c r="M145" s="130"/>
      <c r="N145" s="57">
        <f>ROUND(N146,2)</f>
        <v>2</v>
      </c>
    </row>
    <row r="146" spans="1:14" ht="15.75" customHeight="1">
      <c r="A146" s="113"/>
      <c r="B146" s="51"/>
      <c r="C146" s="116"/>
      <c r="D146" s="114"/>
      <c r="E146" s="128">
        <v>2</v>
      </c>
      <c r="F146" s="151"/>
      <c r="G146" s="173"/>
      <c r="H146" s="130"/>
      <c r="I146" s="130"/>
      <c r="J146" s="130"/>
      <c r="K146" s="130"/>
      <c r="L146" s="130"/>
      <c r="M146" s="130"/>
      <c r="N146" s="118">
        <f>ROUND(E146,2)</f>
        <v>2</v>
      </c>
    </row>
    <row r="147" spans="1:14" ht="26.25" customHeight="1">
      <c r="A147" s="113" t="s">
        <v>270</v>
      </c>
      <c r="B147" s="51" t="s">
        <v>279</v>
      </c>
      <c r="C147" s="116" t="s">
        <v>271</v>
      </c>
      <c r="D147" s="114" t="s">
        <v>89</v>
      </c>
      <c r="E147" s="128"/>
      <c r="F147" s="151"/>
      <c r="G147" s="173"/>
      <c r="H147" s="130"/>
      <c r="I147" s="130"/>
      <c r="J147" s="130"/>
      <c r="K147" s="130"/>
      <c r="L147" s="130"/>
      <c r="M147" s="130"/>
      <c r="N147" s="57">
        <f>ROUND(N148,2)</f>
        <v>6</v>
      </c>
    </row>
    <row r="148" spans="1:14" ht="15.75" customHeight="1">
      <c r="A148" s="113"/>
      <c r="B148" s="51"/>
      <c r="C148" s="116"/>
      <c r="D148" s="114"/>
      <c r="E148" s="128">
        <v>6</v>
      </c>
      <c r="F148" s="151"/>
      <c r="G148" s="173"/>
      <c r="H148" s="130"/>
      <c r="I148" s="130"/>
      <c r="J148" s="130"/>
      <c r="K148" s="130"/>
      <c r="L148" s="130"/>
      <c r="M148" s="130"/>
      <c r="N148" s="118">
        <f>ROUND(E148,2)</f>
        <v>6</v>
      </c>
    </row>
    <row r="149" spans="1:14" ht="72" customHeight="1">
      <c r="A149" s="113" t="s">
        <v>274</v>
      </c>
      <c r="B149" s="51" t="s">
        <v>282</v>
      </c>
      <c r="C149" s="116" t="s">
        <v>275</v>
      </c>
      <c r="D149" s="114" t="s">
        <v>89</v>
      </c>
      <c r="E149" s="128"/>
      <c r="F149" s="151"/>
      <c r="G149" s="173"/>
      <c r="H149" s="130"/>
      <c r="I149" s="130"/>
      <c r="J149" s="130"/>
      <c r="K149" s="130"/>
      <c r="L149" s="130"/>
      <c r="M149" s="130"/>
      <c r="N149" s="57">
        <f>ROUND(N150,2)</f>
        <v>2</v>
      </c>
    </row>
    <row r="150" spans="1:14" ht="15.75" customHeight="1">
      <c r="A150" s="113"/>
      <c r="B150" s="51"/>
      <c r="C150" s="116"/>
      <c r="D150" s="114"/>
      <c r="E150" s="128">
        <v>2</v>
      </c>
      <c r="F150" s="151"/>
      <c r="G150" s="173"/>
      <c r="H150" s="130"/>
      <c r="I150" s="130"/>
      <c r="J150" s="130"/>
      <c r="K150" s="130"/>
      <c r="L150" s="130"/>
      <c r="M150" s="130"/>
      <c r="N150" s="118">
        <f>ROUND(E150,2)</f>
        <v>2</v>
      </c>
    </row>
    <row r="151" spans="1:14" ht="25.5" customHeight="1">
      <c r="A151" s="113" t="s">
        <v>277</v>
      </c>
      <c r="B151" s="51" t="s">
        <v>283</v>
      </c>
      <c r="C151" s="116" t="s">
        <v>278</v>
      </c>
      <c r="D151" s="114" t="s">
        <v>16</v>
      </c>
      <c r="E151" s="128"/>
      <c r="F151" s="151"/>
      <c r="G151" s="173"/>
      <c r="H151" s="130"/>
      <c r="I151" s="130"/>
      <c r="J151" s="130"/>
      <c r="K151" s="130"/>
      <c r="L151" s="130"/>
      <c r="M151" s="130"/>
      <c r="N151" s="57">
        <f>ROUND(N152+N153,2)</f>
        <v>1.52</v>
      </c>
    </row>
    <row r="152" spans="1:14" ht="15.75" customHeight="1">
      <c r="A152" s="205"/>
      <c r="B152" s="75"/>
      <c r="C152" s="207" t="s">
        <v>280</v>
      </c>
      <c r="D152" s="206"/>
      <c r="E152" s="200">
        <v>2</v>
      </c>
      <c r="F152" s="201"/>
      <c r="G152" s="202"/>
      <c r="H152" s="203">
        <v>0.8</v>
      </c>
      <c r="I152" s="203">
        <v>0.6</v>
      </c>
      <c r="J152" s="203"/>
      <c r="K152" s="203"/>
      <c r="L152" s="203"/>
      <c r="M152" s="203"/>
      <c r="N152" s="204">
        <f>ROUND(E152*H152*I152,2)</f>
        <v>0.96</v>
      </c>
    </row>
    <row r="153" spans="1:14" ht="15.75" customHeight="1">
      <c r="A153" s="113"/>
      <c r="B153" s="51"/>
      <c r="C153" s="116" t="s">
        <v>281</v>
      </c>
      <c r="D153" s="114"/>
      <c r="E153" s="128">
        <v>4</v>
      </c>
      <c r="F153" s="151"/>
      <c r="G153" s="173"/>
      <c r="H153" s="130">
        <v>0.7</v>
      </c>
      <c r="I153" s="130">
        <v>0.2</v>
      </c>
      <c r="J153" s="130"/>
      <c r="K153" s="130"/>
      <c r="L153" s="130"/>
      <c r="M153" s="130"/>
      <c r="N153" s="118">
        <f>ROUND(E153*H153*I153,2)</f>
        <v>0.56</v>
      </c>
    </row>
    <row r="154" spans="1:14" ht="59.25" customHeight="1">
      <c r="A154" s="50" t="s">
        <v>84</v>
      </c>
      <c r="B154" s="51" t="s">
        <v>293</v>
      </c>
      <c r="C154" s="52" t="s">
        <v>85</v>
      </c>
      <c r="D154" s="53" t="s">
        <v>16</v>
      </c>
      <c r="E154" s="128"/>
      <c r="F154" s="151"/>
      <c r="G154" s="173"/>
      <c r="H154" s="130"/>
      <c r="I154" s="130"/>
      <c r="J154" s="130"/>
      <c r="K154" s="130"/>
      <c r="L154" s="130"/>
      <c r="M154" s="130"/>
      <c r="N154" s="57">
        <f>ROUND(N155+N156+N157+N158,2)</f>
        <v>27.9</v>
      </c>
    </row>
    <row r="155" spans="1:14" ht="12.75" customHeight="1">
      <c r="A155" s="50"/>
      <c r="B155" s="51"/>
      <c r="C155" s="52" t="s">
        <v>103</v>
      </c>
      <c r="D155" s="53"/>
      <c r="E155" s="128">
        <v>2</v>
      </c>
      <c r="F155" s="187">
        <v>2.5</v>
      </c>
      <c r="G155" s="173"/>
      <c r="H155" s="130">
        <v>0.8</v>
      </c>
      <c r="I155" s="130">
        <v>0.6</v>
      </c>
      <c r="J155" s="130"/>
      <c r="K155" s="130"/>
      <c r="L155" s="130"/>
      <c r="M155" s="130"/>
      <c r="N155" s="118">
        <f>ROUND(E155*F155*H155*I155,2)</f>
        <v>2.4</v>
      </c>
    </row>
    <row r="156" spans="1:14" ht="12.75" customHeight="1">
      <c r="A156" s="50"/>
      <c r="B156" s="51"/>
      <c r="C156" s="52" t="s">
        <v>103</v>
      </c>
      <c r="D156" s="53"/>
      <c r="E156" s="128">
        <v>4</v>
      </c>
      <c r="F156" s="187">
        <v>2.5</v>
      </c>
      <c r="G156" s="173"/>
      <c r="H156" s="130">
        <v>2</v>
      </c>
      <c r="I156" s="130">
        <v>0.6</v>
      </c>
      <c r="J156" s="130"/>
      <c r="K156" s="130"/>
      <c r="L156" s="130"/>
      <c r="M156" s="130"/>
      <c r="N156" s="118">
        <f>ROUND(E156*F156*H156*I156,2)</f>
        <v>12</v>
      </c>
    </row>
    <row r="157" spans="1:14" ht="12.75" customHeight="1">
      <c r="A157" s="50"/>
      <c r="B157" s="51"/>
      <c r="C157" s="52" t="s">
        <v>221</v>
      </c>
      <c r="D157" s="53"/>
      <c r="E157" s="128">
        <v>2</v>
      </c>
      <c r="F157" s="129">
        <v>2.5</v>
      </c>
      <c r="G157" s="173"/>
      <c r="H157" s="130">
        <v>1</v>
      </c>
      <c r="I157" s="130">
        <v>2.1</v>
      </c>
      <c r="J157" s="130"/>
      <c r="K157" s="130"/>
      <c r="L157" s="130"/>
      <c r="M157" s="130"/>
      <c r="N157" s="118">
        <f>ROUND(E157*F157*H157*I157,2)</f>
        <v>10.5</v>
      </c>
    </row>
    <row r="158" spans="1:14" ht="12.75" customHeight="1">
      <c r="A158" s="50"/>
      <c r="B158" s="51"/>
      <c r="C158" s="52" t="s">
        <v>294</v>
      </c>
      <c r="D158" s="53"/>
      <c r="E158" s="128">
        <v>1</v>
      </c>
      <c r="F158" s="129">
        <v>2.5</v>
      </c>
      <c r="G158" s="173"/>
      <c r="H158" s="130">
        <v>2</v>
      </c>
      <c r="I158" s="130">
        <v>0.6</v>
      </c>
      <c r="J158" s="130"/>
      <c r="K158" s="130"/>
      <c r="L158" s="130"/>
      <c r="M158" s="130"/>
      <c r="N158" s="118">
        <f>ROUND(E158*F158*H158*I158,2)</f>
        <v>3</v>
      </c>
    </row>
    <row r="159" spans="1:14" ht="82.5" customHeight="1">
      <c r="A159" s="50" t="s">
        <v>75</v>
      </c>
      <c r="B159" s="51" t="s">
        <v>298</v>
      </c>
      <c r="C159" s="52" t="s">
        <v>86</v>
      </c>
      <c r="D159" s="53" t="s">
        <v>16</v>
      </c>
      <c r="E159" s="128"/>
      <c r="F159" s="151"/>
      <c r="G159" s="173"/>
      <c r="H159" s="130"/>
      <c r="I159" s="130"/>
      <c r="J159" s="130"/>
      <c r="K159" s="130"/>
      <c r="L159" s="130"/>
      <c r="M159" s="130"/>
      <c r="N159" s="57">
        <f>ROUND(N160+N161+N162+N163+N164+N165+N166+N167+N168,2)</f>
        <v>330.98</v>
      </c>
    </row>
    <row r="160" spans="1:14" ht="15.75" customHeight="1">
      <c r="A160" s="113"/>
      <c r="B160" s="51"/>
      <c r="C160" s="116" t="s">
        <v>284</v>
      </c>
      <c r="D160" s="114"/>
      <c r="E160" s="128">
        <v>2</v>
      </c>
      <c r="F160" s="151"/>
      <c r="G160" s="173"/>
      <c r="H160" s="130">
        <v>2</v>
      </c>
      <c r="I160" s="130">
        <v>1.7</v>
      </c>
      <c r="J160" s="130"/>
      <c r="K160" s="130"/>
      <c r="L160" s="130"/>
      <c r="M160" s="130"/>
      <c r="N160" s="118">
        <f>ROUND(E160*H160*I160,2)</f>
        <v>6.8</v>
      </c>
    </row>
    <row r="161" spans="1:14" ht="15.75" customHeight="1">
      <c r="A161" s="113"/>
      <c r="B161" s="51"/>
      <c r="C161" s="116" t="s">
        <v>285</v>
      </c>
      <c r="D161" s="114"/>
      <c r="E161" s="128">
        <v>2</v>
      </c>
      <c r="F161" s="151"/>
      <c r="G161" s="173"/>
      <c r="H161" s="130">
        <v>4.1</v>
      </c>
      <c r="I161" s="130">
        <v>2.1</v>
      </c>
      <c r="J161" s="130"/>
      <c r="K161" s="130"/>
      <c r="L161" s="130"/>
      <c r="M161" s="130"/>
      <c r="N161" s="118">
        <f>ROUND(E161*H161*I161,2)</f>
        <v>17.22</v>
      </c>
    </row>
    <row r="162" spans="1:14" ht="15.75" customHeight="1">
      <c r="A162" s="113"/>
      <c r="B162" s="51"/>
      <c r="C162" s="116" t="s">
        <v>286</v>
      </c>
      <c r="D162" s="114"/>
      <c r="E162" s="128">
        <v>2</v>
      </c>
      <c r="F162" s="151"/>
      <c r="G162" s="173"/>
      <c r="H162" s="130">
        <v>5</v>
      </c>
      <c r="I162" s="130">
        <v>3.6</v>
      </c>
      <c r="J162" s="130"/>
      <c r="K162" s="130"/>
      <c r="L162" s="130"/>
      <c r="M162" s="130"/>
      <c r="N162" s="118">
        <f>ROUND(E162*H162*I162,2)</f>
        <v>36</v>
      </c>
    </row>
    <row r="163" spans="1:14" ht="15.75" customHeight="1">
      <c r="A163" s="113"/>
      <c r="B163" s="51"/>
      <c r="C163" s="116" t="s">
        <v>287</v>
      </c>
      <c r="D163" s="114"/>
      <c r="E163" s="128">
        <v>2</v>
      </c>
      <c r="F163" s="151"/>
      <c r="G163" s="173"/>
      <c r="H163" s="130"/>
      <c r="I163" s="130"/>
      <c r="J163" s="130">
        <v>0.8</v>
      </c>
      <c r="K163" s="130">
        <v>9.55</v>
      </c>
      <c r="L163" s="130"/>
      <c r="M163" s="130"/>
      <c r="N163" s="118">
        <f aca="true" t="shared" si="1" ref="N163:N168">ROUND(E163*J163*K163,2)</f>
        <v>15.28</v>
      </c>
    </row>
    <row r="164" spans="1:14" ht="15.75" customHeight="1">
      <c r="A164" s="113"/>
      <c r="B164" s="51"/>
      <c r="C164" s="116" t="s">
        <v>288</v>
      </c>
      <c r="D164" s="114"/>
      <c r="E164" s="128">
        <v>2</v>
      </c>
      <c r="F164" s="151"/>
      <c r="G164" s="173"/>
      <c r="H164" s="130"/>
      <c r="I164" s="130"/>
      <c r="J164" s="130">
        <v>0.8</v>
      </c>
      <c r="K164" s="130">
        <v>12.4</v>
      </c>
      <c r="L164" s="130"/>
      <c r="M164" s="130"/>
      <c r="N164" s="118">
        <f t="shared" si="1"/>
        <v>19.84</v>
      </c>
    </row>
    <row r="165" spans="1:14" ht="15.75" customHeight="1">
      <c r="A165" s="113"/>
      <c r="B165" s="51"/>
      <c r="C165" s="116" t="s">
        <v>289</v>
      </c>
      <c r="D165" s="114"/>
      <c r="E165" s="128">
        <v>2</v>
      </c>
      <c r="F165" s="151"/>
      <c r="G165" s="173"/>
      <c r="H165" s="130"/>
      <c r="I165" s="130"/>
      <c r="J165" s="130">
        <v>0.8</v>
      </c>
      <c r="K165" s="130">
        <v>17.2</v>
      </c>
      <c r="L165" s="130"/>
      <c r="M165" s="130"/>
      <c r="N165" s="118">
        <f t="shared" si="1"/>
        <v>27.52</v>
      </c>
    </row>
    <row r="166" spans="1:14" ht="15.75" customHeight="1">
      <c r="A166" s="113"/>
      <c r="B166" s="51"/>
      <c r="C166" s="116" t="s">
        <v>290</v>
      </c>
      <c r="D166" s="114"/>
      <c r="E166" s="128">
        <v>1</v>
      </c>
      <c r="F166" s="151"/>
      <c r="G166" s="173"/>
      <c r="H166" s="130"/>
      <c r="I166" s="130"/>
      <c r="J166" s="130">
        <v>2.7</v>
      </c>
      <c r="K166" s="130">
        <v>35.2</v>
      </c>
      <c r="L166" s="130"/>
      <c r="M166" s="130"/>
      <c r="N166" s="118">
        <f t="shared" si="1"/>
        <v>95.04</v>
      </c>
    </row>
    <row r="167" spans="1:14" ht="15.75" customHeight="1">
      <c r="A167" s="113"/>
      <c r="B167" s="51"/>
      <c r="C167" s="116" t="s">
        <v>291</v>
      </c>
      <c r="D167" s="114"/>
      <c r="E167" s="128">
        <v>2</v>
      </c>
      <c r="F167" s="151"/>
      <c r="G167" s="173"/>
      <c r="H167" s="130"/>
      <c r="I167" s="130"/>
      <c r="J167" s="130">
        <v>2.6</v>
      </c>
      <c r="K167" s="130">
        <v>11.4</v>
      </c>
      <c r="L167" s="130"/>
      <c r="M167" s="130"/>
      <c r="N167" s="118">
        <f t="shared" si="1"/>
        <v>59.28</v>
      </c>
    </row>
    <row r="168" spans="1:14" ht="15.75" customHeight="1">
      <c r="A168" s="113"/>
      <c r="B168" s="51"/>
      <c r="C168" s="116" t="s">
        <v>292</v>
      </c>
      <c r="D168" s="114"/>
      <c r="E168" s="128">
        <v>2</v>
      </c>
      <c r="F168" s="151"/>
      <c r="G168" s="173"/>
      <c r="H168" s="130"/>
      <c r="I168" s="130"/>
      <c r="J168" s="130">
        <v>1.8</v>
      </c>
      <c r="K168" s="130">
        <v>15</v>
      </c>
      <c r="L168" s="130"/>
      <c r="M168" s="130"/>
      <c r="N168" s="118">
        <f t="shared" si="1"/>
        <v>54</v>
      </c>
    </row>
    <row r="169" spans="1:14" ht="72" customHeight="1">
      <c r="A169" s="50" t="s">
        <v>72</v>
      </c>
      <c r="B169" s="51" t="s">
        <v>299</v>
      </c>
      <c r="C169" s="52" t="s">
        <v>73</v>
      </c>
      <c r="D169" s="53" t="s">
        <v>16</v>
      </c>
      <c r="E169" s="128"/>
      <c r="F169" s="151"/>
      <c r="G169" s="173"/>
      <c r="H169" s="130"/>
      <c r="I169" s="130"/>
      <c r="J169" s="130"/>
      <c r="K169" s="130"/>
      <c r="L169" s="130"/>
      <c r="M169" s="130"/>
      <c r="N169" s="57">
        <f>ROUND(N170+N171+N172+N173,2)</f>
        <v>43.29</v>
      </c>
    </row>
    <row r="170" spans="1:14" ht="15.75" customHeight="1">
      <c r="A170" s="50"/>
      <c r="B170" s="51"/>
      <c r="C170" s="52" t="s">
        <v>236</v>
      </c>
      <c r="D170" s="53"/>
      <c r="E170" s="128">
        <v>6</v>
      </c>
      <c r="F170" s="129">
        <v>3</v>
      </c>
      <c r="G170" s="173"/>
      <c r="H170" s="130"/>
      <c r="I170" s="130">
        <v>0.8</v>
      </c>
      <c r="J170" s="130">
        <v>2.1</v>
      </c>
      <c r="K170" s="130"/>
      <c r="L170" s="130"/>
      <c r="M170" s="130"/>
      <c r="N170" s="118">
        <f>ROUND(E170*F170*I170*J170,2)</f>
        <v>30.24</v>
      </c>
    </row>
    <row r="171" spans="1:14" ht="15.75" customHeight="1">
      <c r="A171" s="50"/>
      <c r="B171" s="51"/>
      <c r="C171" s="52" t="s">
        <v>236</v>
      </c>
      <c r="D171" s="53"/>
      <c r="E171" s="128">
        <v>8</v>
      </c>
      <c r="F171" s="151"/>
      <c r="G171" s="173"/>
      <c r="H171" s="130"/>
      <c r="I171" s="130">
        <v>0.6</v>
      </c>
      <c r="J171" s="130">
        <v>1.5</v>
      </c>
      <c r="K171" s="130"/>
      <c r="L171" s="130"/>
      <c r="M171" s="130"/>
      <c r="N171" s="118">
        <f>ROUND(E171*I171*J171,2)</f>
        <v>7.2</v>
      </c>
    </row>
    <row r="172" spans="1:14" ht="15.75" customHeight="1">
      <c r="A172" s="50"/>
      <c r="B172" s="51"/>
      <c r="C172" s="52" t="s">
        <v>236</v>
      </c>
      <c r="D172" s="53"/>
      <c r="E172" s="128">
        <v>2</v>
      </c>
      <c r="F172" s="151"/>
      <c r="G172" s="173"/>
      <c r="H172" s="130"/>
      <c r="I172" s="130">
        <v>0.85</v>
      </c>
      <c r="J172" s="130">
        <v>1.5</v>
      </c>
      <c r="K172" s="130"/>
      <c r="L172" s="130"/>
      <c r="M172" s="130"/>
      <c r="N172" s="118">
        <f>ROUND(E172*I172*J172,2)</f>
        <v>2.55</v>
      </c>
    </row>
    <row r="173" spans="1:14" ht="15.75" customHeight="1">
      <c r="A173" s="50"/>
      <c r="B173" s="51"/>
      <c r="C173" s="52" t="s">
        <v>236</v>
      </c>
      <c r="D173" s="53"/>
      <c r="E173" s="128">
        <v>2</v>
      </c>
      <c r="F173" s="151"/>
      <c r="G173" s="173"/>
      <c r="H173" s="130"/>
      <c r="I173" s="130">
        <v>1.1</v>
      </c>
      <c r="J173" s="130">
        <v>1.5</v>
      </c>
      <c r="K173" s="130"/>
      <c r="L173" s="130"/>
      <c r="M173" s="130"/>
      <c r="N173" s="118">
        <f>ROUND(E173*I173*J173,2)</f>
        <v>3.3</v>
      </c>
    </row>
    <row r="174" spans="1:14" ht="61.5" customHeight="1">
      <c r="A174" s="113" t="s">
        <v>96</v>
      </c>
      <c r="B174" s="114" t="s">
        <v>302</v>
      </c>
      <c r="C174" s="116" t="s">
        <v>97</v>
      </c>
      <c r="D174" s="114" t="s">
        <v>16</v>
      </c>
      <c r="E174" s="128"/>
      <c r="F174" s="129"/>
      <c r="G174" s="130"/>
      <c r="H174" s="130"/>
      <c r="I174" s="130"/>
      <c r="J174" s="130"/>
      <c r="K174" s="130"/>
      <c r="L174" s="130"/>
      <c r="M174" s="130"/>
      <c r="N174" s="57">
        <f>ROUND(N175,2)</f>
        <v>7.4</v>
      </c>
    </row>
    <row r="175" spans="1:14" ht="11.25" customHeight="1">
      <c r="A175" s="50"/>
      <c r="B175" s="152"/>
      <c r="C175" s="52" t="s">
        <v>105</v>
      </c>
      <c r="D175" s="153"/>
      <c r="E175" s="128"/>
      <c r="F175" s="150"/>
      <c r="G175" s="174"/>
      <c r="H175" s="130">
        <v>2</v>
      </c>
      <c r="I175" s="130">
        <v>3.7</v>
      </c>
      <c r="J175" s="130"/>
      <c r="K175" s="130"/>
      <c r="L175" s="130"/>
      <c r="M175" s="130"/>
      <c r="N175" s="118">
        <f>ROUND(H175*I175,2)</f>
        <v>7.4</v>
      </c>
    </row>
    <row r="176" spans="1:14" ht="11.25" customHeight="1">
      <c r="A176" s="110"/>
      <c r="B176" s="40"/>
      <c r="C176" s="52"/>
      <c r="D176" s="111"/>
      <c r="E176" s="128"/>
      <c r="F176" s="150"/>
      <c r="G176" s="174"/>
      <c r="H176" s="130"/>
      <c r="I176" s="130"/>
      <c r="J176" s="130"/>
      <c r="K176" s="130"/>
      <c r="L176" s="130"/>
      <c r="M176" s="130"/>
      <c r="N176" s="118"/>
    </row>
    <row r="177" spans="1:14" ht="75" customHeight="1">
      <c r="A177" s="113" t="s">
        <v>300</v>
      </c>
      <c r="B177" s="51" t="s">
        <v>306</v>
      </c>
      <c r="C177" s="116" t="s">
        <v>301</v>
      </c>
      <c r="D177" s="114" t="s">
        <v>16</v>
      </c>
      <c r="E177" s="128"/>
      <c r="F177" s="150"/>
      <c r="G177" s="174"/>
      <c r="H177" s="130"/>
      <c r="I177" s="130"/>
      <c r="J177" s="130"/>
      <c r="K177" s="130"/>
      <c r="L177" s="130"/>
      <c r="M177" s="130"/>
      <c r="N177" s="57">
        <f>ROUND(N178,2)</f>
        <v>104.34</v>
      </c>
    </row>
    <row r="178" spans="1:14" ht="21.75" customHeight="1">
      <c r="A178" s="110"/>
      <c r="B178" s="40"/>
      <c r="C178" s="52" t="s">
        <v>303</v>
      </c>
      <c r="D178" s="111"/>
      <c r="E178" s="128">
        <v>2</v>
      </c>
      <c r="F178" s="150"/>
      <c r="G178" s="174"/>
      <c r="H178" s="130">
        <v>13.55</v>
      </c>
      <c r="I178" s="130">
        <v>3.85</v>
      </c>
      <c r="J178" s="130"/>
      <c r="K178" s="130"/>
      <c r="L178" s="130"/>
      <c r="M178" s="130"/>
      <c r="N178" s="118">
        <f>ROUND(E178*H178*I178,2)</f>
        <v>104.34</v>
      </c>
    </row>
    <row r="179" spans="1:14" ht="40.5" customHeight="1">
      <c r="A179" s="113" t="s">
        <v>304</v>
      </c>
      <c r="B179" s="51" t="s">
        <v>309</v>
      </c>
      <c r="C179" s="116" t="s">
        <v>305</v>
      </c>
      <c r="D179" s="114" t="s">
        <v>16</v>
      </c>
      <c r="E179" s="128"/>
      <c r="F179" s="129"/>
      <c r="G179" s="130"/>
      <c r="H179" s="130"/>
      <c r="I179" s="130"/>
      <c r="J179" s="130"/>
      <c r="K179" s="130"/>
      <c r="L179" s="130"/>
      <c r="M179" s="130"/>
      <c r="N179" s="57">
        <f>ROUND(N180,2)</f>
        <v>104.34</v>
      </c>
    </row>
    <row r="180" spans="1:14" ht="28.5" customHeight="1">
      <c r="A180" s="110"/>
      <c r="B180" s="40"/>
      <c r="C180" s="52" t="s">
        <v>303</v>
      </c>
      <c r="D180" s="111"/>
      <c r="E180" s="128">
        <v>2</v>
      </c>
      <c r="F180" s="150"/>
      <c r="G180" s="174"/>
      <c r="H180" s="130">
        <v>13.55</v>
      </c>
      <c r="I180" s="130">
        <v>3.85</v>
      </c>
      <c r="J180" s="130"/>
      <c r="K180" s="130"/>
      <c r="L180" s="130"/>
      <c r="M180" s="130"/>
      <c r="N180" s="118">
        <f>ROUND(E180*H180*I180,2)</f>
        <v>104.34</v>
      </c>
    </row>
    <row r="181" spans="1:14" ht="39" customHeight="1">
      <c r="A181" s="113" t="s">
        <v>307</v>
      </c>
      <c r="B181" s="51" t="s">
        <v>312</v>
      </c>
      <c r="C181" s="116" t="s">
        <v>308</v>
      </c>
      <c r="D181" s="114" t="s">
        <v>58</v>
      </c>
      <c r="E181" s="128"/>
      <c r="F181" s="129"/>
      <c r="G181" s="130"/>
      <c r="H181" s="130"/>
      <c r="I181" s="130"/>
      <c r="J181" s="130"/>
      <c r="K181" s="130"/>
      <c r="L181" s="130"/>
      <c r="M181" s="130"/>
      <c r="N181" s="57">
        <f>ROUND(N182,2)</f>
        <v>13.55</v>
      </c>
    </row>
    <row r="182" spans="1:14" ht="16.5" customHeight="1">
      <c r="A182" s="113"/>
      <c r="B182" s="114"/>
      <c r="C182" s="116"/>
      <c r="D182" s="114"/>
      <c r="E182" s="128"/>
      <c r="F182" s="129"/>
      <c r="G182" s="130"/>
      <c r="H182" s="130">
        <v>13.55</v>
      </c>
      <c r="I182" s="130"/>
      <c r="J182" s="130"/>
      <c r="K182" s="130"/>
      <c r="L182" s="130"/>
      <c r="M182" s="130"/>
      <c r="N182" s="118">
        <f>ROUND(H182,2)</f>
        <v>13.55</v>
      </c>
    </row>
    <row r="183" spans="1:14" ht="47.25" customHeight="1">
      <c r="A183" s="113" t="s">
        <v>310</v>
      </c>
      <c r="B183" s="51" t="s">
        <v>314</v>
      </c>
      <c r="C183" s="116" t="s">
        <v>311</v>
      </c>
      <c r="D183" s="114" t="s">
        <v>58</v>
      </c>
      <c r="E183" s="128"/>
      <c r="F183" s="129"/>
      <c r="G183" s="130"/>
      <c r="H183" s="130"/>
      <c r="I183" s="130"/>
      <c r="J183" s="130"/>
      <c r="K183" s="130"/>
      <c r="L183" s="130"/>
      <c r="M183" s="130"/>
      <c r="N183" s="57">
        <f>ROUND(N184,2)</f>
        <v>15.4</v>
      </c>
    </row>
    <row r="184" spans="1:14" ht="27.75" customHeight="1">
      <c r="A184" s="113"/>
      <c r="B184" s="114"/>
      <c r="C184" s="52" t="s">
        <v>303</v>
      </c>
      <c r="D184" s="114"/>
      <c r="E184" s="128">
        <v>4</v>
      </c>
      <c r="F184" s="129"/>
      <c r="G184" s="130"/>
      <c r="H184" s="130">
        <v>3.85</v>
      </c>
      <c r="I184" s="130"/>
      <c r="J184" s="130"/>
      <c r="K184" s="130"/>
      <c r="L184" s="130"/>
      <c r="M184" s="130"/>
      <c r="N184" s="118">
        <f>ROUND(E184*H184,2)</f>
        <v>15.4</v>
      </c>
    </row>
    <row r="185" spans="1:14" ht="51" customHeight="1">
      <c r="A185" s="113">
        <v>94992</v>
      </c>
      <c r="B185" s="51" t="s">
        <v>317</v>
      </c>
      <c r="C185" s="116" t="s">
        <v>313</v>
      </c>
      <c r="D185" s="114" t="s">
        <v>16</v>
      </c>
      <c r="E185" s="128"/>
      <c r="F185" s="129"/>
      <c r="G185" s="130"/>
      <c r="H185" s="130"/>
      <c r="I185" s="130"/>
      <c r="J185" s="130"/>
      <c r="K185" s="130"/>
      <c r="L185" s="130"/>
      <c r="M185" s="130"/>
      <c r="N185" s="57">
        <f>ROUND(N186,2)</f>
        <v>45</v>
      </c>
    </row>
    <row r="186" spans="1:14" ht="16.5" customHeight="1">
      <c r="A186" s="113"/>
      <c r="B186" s="114"/>
      <c r="C186" s="116" t="s">
        <v>161</v>
      </c>
      <c r="D186" s="114"/>
      <c r="E186" s="128"/>
      <c r="F186" s="129"/>
      <c r="G186" s="130"/>
      <c r="H186" s="130"/>
      <c r="I186" s="130"/>
      <c r="J186" s="130"/>
      <c r="K186" s="130"/>
      <c r="L186" s="130">
        <v>45</v>
      </c>
      <c r="M186" s="130"/>
      <c r="N186" s="118">
        <f>ROUND(L186,2)</f>
        <v>45</v>
      </c>
    </row>
    <row r="187" spans="1:14" ht="37.5" customHeight="1">
      <c r="A187" s="113" t="s">
        <v>315</v>
      </c>
      <c r="B187" s="51" t="s">
        <v>320</v>
      </c>
      <c r="C187" s="116" t="s">
        <v>316</v>
      </c>
      <c r="D187" s="114" t="s">
        <v>58</v>
      </c>
      <c r="E187" s="128"/>
      <c r="F187" s="129"/>
      <c r="G187" s="130"/>
      <c r="H187" s="130"/>
      <c r="I187" s="130"/>
      <c r="J187" s="130"/>
      <c r="K187" s="130"/>
      <c r="L187" s="130"/>
      <c r="M187" s="130"/>
      <c r="N187" s="57">
        <f>ROUND(N188,2)</f>
        <v>6</v>
      </c>
    </row>
    <row r="188" spans="1:14" ht="16.5" customHeight="1">
      <c r="A188" s="205"/>
      <c r="B188" s="206"/>
      <c r="C188" s="207" t="s">
        <v>161</v>
      </c>
      <c r="D188" s="206"/>
      <c r="E188" s="200"/>
      <c r="F188" s="208"/>
      <c r="G188" s="203"/>
      <c r="H188" s="203">
        <v>6</v>
      </c>
      <c r="I188" s="203"/>
      <c r="J188" s="203"/>
      <c r="K188" s="203"/>
      <c r="L188" s="203"/>
      <c r="M188" s="203"/>
      <c r="N188" s="204">
        <f>ROUND(H188,2)</f>
        <v>6</v>
      </c>
    </row>
    <row r="189" spans="1:14" ht="75.75" customHeight="1">
      <c r="A189" s="60" t="s">
        <v>318</v>
      </c>
      <c r="B189" s="51" t="s">
        <v>445</v>
      </c>
      <c r="C189" s="52" t="s">
        <v>319</v>
      </c>
      <c r="D189" s="51" t="s">
        <v>89</v>
      </c>
      <c r="E189" s="128"/>
      <c r="F189" s="129"/>
      <c r="G189" s="130"/>
      <c r="H189" s="130"/>
      <c r="I189" s="130"/>
      <c r="J189" s="130"/>
      <c r="K189" s="130"/>
      <c r="L189" s="130"/>
      <c r="M189" s="130"/>
      <c r="N189" s="57">
        <f>ROUND(N190,2)</f>
        <v>1</v>
      </c>
    </row>
    <row r="190" spans="1:14" ht="19.5" customHeight="1">
      <c r="A190" s="113"/>
      <c r="B190" s="114"/>
      <c r="C190" s="116"/>
      <c r="D190" s="114"/>
      <c r="E190" s="128">
        <v>1</v>
      </c>
      <c r="F190" s="129"/>
      <c r="G190" s="130"/>
      <c r="H190" s="130"/>
      <c r="I190" s="130"/>
      <c r="J190" s="130"/>
      <c r="K190" s="130"/>
      <c r="L190" s="130"/>
      <c r="M190" s="130"/>
      <c r="N190" s="118">
        <f>ROUND(E190,2)</f>
        <v>1</v>
      </c>
    </row>
    <row r="191" spans="1:14" ht="18.75" customHeight="1">
      <c r="A191" s="113"/>
      <c r="B191" s="108" t="s">
        <v>321</v>
      </c>
      <c r="C191" s="119" t="s">
        <v>322</v>
      </c>
      <c r="D191" s="114"/>
      <c r="E191" s="128"/>
      <c r="F191" s="129"/>
      <c r="G191" s="130"/>
      <c r="H191" s="130"/>
      <c r="I191" s="130"/>
      <c r="J191" s="130"/>
      <c r="K191" s="130"/>
      <c r="L191" s="130"/>
      <c r="M191" s="130"/>
      <c r="N191" s="57"/>
    </row>
    <row r="192" spans="1:14" ht="94.5" customHeight="1">
      <c r="A192" s="113" t="s">
        <v>323</v>
      </c>
      <c r="B192" s="114" t="s">
        <v>325</v>
      </c>
      <c r="C192" s="116" t="s">
        <v>324</v>
      </c>
      <c r="D192" s="114" t="s">
        <v>58</v>
      </c>
      <c r="E192" s="128"/>
      <c r="F192" s="129"/>
      <c r="G192" s="130"/>
      <c r="H192" s="130"/>
      <c r="I192" s="130"/>
      <c r="J192" s="130"/>
      <c r="K192" s="130"/>
      <c r="L192" s="130"/>
      <c r="M192" s="130"/>
      <c r="N192" s="57">
        <f>ROUND(N193,2)</f>
        <v>64</v>
      </c>
    </row>
    <row r="193" spans="1:14" ht="14.25" customHeight="1">
      <c r="A193" s="110"/>
      <c r="B193" s="40"/>
      <c r="C193" s="52" t="s">
        <v>161</v>
      </c>
      <c r="D193" s="111"/>
      <c r="E193" s="128"/>
      <c r="F193" s="129"/>
      <c r="G193" s="130"/>
      <c r="H193" s="130"/>
      <c r="I193" s="130"/>
      <c r="J193" s="130"/>
      <c r="K193" s="130">
        <v>64</v>
      </c>
      <c r="L193" s="130"/>
      <c r="M193" s="130"/>
      <c r="N193" s="118">
        <f>ROUND(K193,2)</f>
        <v>64</v>
      </c>
    </row>
    <row r="194" spans="1:14" ht="36.75" customHeight="1">
      <c r="A194" s="113" t="s">
        <v>224</v>
      </c>
      <c r="B194" s="114" t="s">
        <v>326</v>
      </c>
      <c r="C194" s="116" t="s">
        <v>225</v>
      </c>
      <c r="D194" s="114" t="s">
        <v>16</v>
      </c>
      <c r="E194" s="128"/>
      <c r="F194" s="129"/>
      <c r="G194" s="130"/>
      <c r="H194" s="130"/>
      <c r="I194" s="130"/>
      <c r="J194" s="130"/>
      <c r="K194" s="130"/>
      <c r="L194" s="130"/>
      <c r="M194" s="130"/>
      <c r="N194" s="57">
        <f>ROUND(N195,2)</f>
        <v>27.2</v>
      </c>
    </row>
    <row r="195" spans="1:14" ht="16.5" customHeight="1">
      <c r="A195" s="110"/>
      <c r="B195" s="40"/>
      <c r="C195" s="52" t="s">
        <v>327</v>
      </c>
      <c r="D195" s="111"/>
      <c r="E195" s="128"/>
      <c r="F195" s="129"/>
      <c r="G195" s="130"/>
      <c r="H195" s="130">
        <v>13.6</v>
      </c>
      <c r="I195" s="130"/>
      <c r="J195" s="130">
        <v>2</v>
      </c>
      <c r="K195" s="130"/>
      <c r="L195" s="130"/>
      <c r="M195" s="130"/>
      <c r="N195" s="118">
        <f>ROUND(H195*J195,2)</f>
        <v>27.2</v>
      </c>
    </row>
    <row r="196" spans="1:14" ht="47.25" customHeight="1">
      <c r="A196" s="113" t="s">
        <v>328</v>
      </c>
      <c r="B196" s="114" t="s">
        <v>330</v>
      </c>
      <c r="C196" s="116" t="s">
        <v>329</v>
      </c>
      <c r="D196" s="114" t="s">
        <v>16</v>
      </c>
      <c r="E196" s="162"/>
      <c r="F196" s="130"/>
      <c r="G196" s="130"/>
      <c r="H196" s="129"/>
      <c r="I196" s="129"/>
      <c r="J196" s="129"/>
      <c r="K196" s="129"/>
      <c r="L196" s="129"/>
      <c r="M196" s="130"/>
      <c r="N196" s="57">
        <f>ROUND(N197+N198,2)</f>
        <v>259.19</v>
      </c>
    </row>
    <row r="197" spans="1:14" ht="16.5" customHeight="1">
      <c r="A197" s="110"/>
      <c r="B197" s="108"/>
      <c r="C197" s="116" t="s">
        <v>331</v>
      </c>
      <c r="D197" s="111"/>
      <c r="E197" s="144"/>
      <c r="F197" s="129"/>
      <c r="G197" s="129"/>
      <c r="H197" s="129"/>
      <c r="I197" s="129"/>
      <c r="J197" s="129"/>
      <c r="K197" s="129"/>
      <c r="L197" s="129">
        <v>160</v>
      </c>
      <c r="M197" s="129"/>
      <c r="N197" s="118">
        <f>ROUND(L197,2)</f>
        <v>160</v>
      </c>
    </row>
    <row r="198" spans="1:14" ht="16.5" customHeight="1">
      <c r="A198" s="110"/>
      <c r="B198" s="108"/>
      <c r="C198" s="116" t="s">
        <v>425</v>
      </c>
      <c r="D198" s="111"/>
      <c r="E198" s="144"/>
      <c r="F198" s="129"/>
      <c r="G198" s="129"/>
      <c r="H198" s="129"/>
      <c r="I198" s="129"/>
      <c r="J198" s="129"/>
      <c r="K198" s="129"/>
      <c r="L198" s="129">
        <v>99.19</v>
      </c>
      <c r="M198" s="129"/>
      <c r="N198" s="118">
        <f>ROUND(L198,2)</f>
        <v>99.19</v>
      </c>
    </row>
    <row r="199" spans="1:14" ht="37.5" customHeight="1">
      <c r="A199" s="113" t="s">
        <v>332</v>
      </c>
      <c r="B199" s="114" t="s">
        <v>334</v>
      </c>
      <c r="C199" s="116" t="s">
        <v>333</v>
      </c>
      <c r="D199" s="114" t="s">
        <v>16</v>
      </c>
      <c r="E199" s="144"/>
      <c r="F199" s="129"/>
      <c r="G199" s="129"/>
      <c r="H199" s="129"/>
      <c r="I199" s="129"/>
      <c r="J199" s="129"/>
      <c r="K199" s="129"/>
      <c r="L199" s="129"/>
      <c r="M199" s="129"/>
      <c r="N199" s="57">
        <f>ROUND(N200,2)</f>
        <v>16</v>
      </c>
    </row>
    <row r="200" spans="1:14" ht="14.25" customHeight="1">
      <c r="A200" s="113"/>
      <c r="B200" s="114"/>
      <c r="C200" s="116" t="s">
        <v>337</v>
      </c>
      <c r="D200" s="114"/>
      <c r="E200" s="144">
        <v>4</v>
      </c>
      <c r="F200" s="129"/>
      <c r="G200" s="129"/>
      <c r="H200" s="129"/>
      <c r="I200" s="129"/>
      <c r="J200" s="129"/>
      <c r="K200" s="129"/>
      <c r="L200" s="129">
        <v>4</v>
      </c>
      <c r="M200" s="129"/>
      <c r="N200" s="118">
        <f>ROUND(E200*L200,2)</f>
        <v>16</v>
      </c>
    </row>
    <row r="201" spans="1:14" ht="51" customHeight="1">
      <c r="A201" s="113">
        <v>94992</v>
      </c>
      <c r="B201" s="114" t="s">
        <v>335</v>
      </c>
      <c r="C201" s="116" t="s">
        <v>313</v>
      </c>
      <c r="D201" s="114" t="s">
        <v>16</v>
      </c>
      <c r="E201" s="144"/>
      <c r="F201" s="129"/>
      <c r="G201" s="129"/>
      <c r="H201" s="129"/>
      <c r="I201" s="129"/>
      <c r="J201" s="129"/>
      <c r="K201" s="129"/>
      <c r="L201" s="129"/>
      <c r="M201" s="129"/>
      <c r="N201" s="57">
        <f>ROUND(N202+N203+N204,2)</f>
        <v>51.17</v>
      </c>
    </row>
    <row r="202" spans="1:14" ht="16.5" customHeight="1">
      <c r="A202" s="110"/>
      <c r="B202" s="108"/>
      <c r="C202" s="116" t="s">
        <v>336</v>
      </c>
      <c r="D202" s="111"/>
      <c r="E202" s="144"/>
      <c r="F202" s="129"/>
      <c r="G202" s="129"/>
      <c r="H202" s="129"/>
      <c r="I202" s="129"/>
      <c r="J202" s="129"/>
      <c r="K202" s="129"/>
      <c r="L202" s="129">
        <v>25</v>
      </c>
      <c r="M202" s="129"/>
      <c r="N202" s="118">
        <f>ROUND(L202,2)</f>
        <v>25</v>
      </c>
    </row>
    <row r="203" spans="1:14" ht="16.5" customHeight="1">
      <c r="A203" s="110"/>
      <c r="B203" s="108"/>
      <c r="C203" s="116" t="s">
        <v>149</v>
      </c>
      <c r="D203" s="111"/>
      <c r="E203" s="144"/>
      <c r="F203" s="129"/>
      <c r="G203" s="129"/>
      <c r="H203" s="129"/>
      <c r="I203" s="129"/>
      <c r="J203" s="129"/>
      <c r="K203" s="129"/>
      <c r="L203" s="129">
        <v>15</v>
      </c>
      <c r="M203" s="129"/>
      <c r="N203" s="118">
        <f>ROUND(L203,2)</f>
        <v>15</v>
      </c>
    </row>
    <row r="204" spans="1:14" ht="16.5" customHeight="1">
      <c r="A204" s="110"/>
      <c r="B204" s="108"/>
      <c r="C204" s="116" t="s">
        <v>435</v>
      </c>
      <c r="D204" s="111"/>
      <c r="E204" s="144"/>
      <c r="F204" s="129"/>
      <c r="G204" s="129"/>
      <c r="H204" s="129"/>
      <c r="I204" s="129"/>
      <c r="J204" s="129"/>
      <c r="K204" s="129"/>
      <c r="L204" s="129">
        <v>11.17</v>
      </c>
      <c r="M204" s="129"/>
      <c r="N204" s="118">
        <f>ROUND(L204,2)</f>
        <v>11.17</v>
      </c>
    </row>
    <row r="205" spans="1:14" ht="72.75" customHeight="1">
      <c r="A205" s="50" t="s">
        <v>339</v>
      </c>
      <c r="B205" s="114" t="s">
        <v>340</v>
      </c>
      <c r="C205" s="52" t="s">
        <v>341</v>
      </c>
      <c r="D205" s="53" t="s">
        <v>58</v>
      </c>
      <c r="E205" s="144"/>
      <c r="F205" s="129"/>
      <c r="G205" s="129"/>
      <c r="H205" s="129"/>
      <c r="I205" s="129"/>
      <c r="J205" s="129"/>
      <c r="K205" s="129"/>
      <c r="L205" s="129"/>
      <c r="M205" s="129"/>
      <c r="N205" s="57">
        <f>ROUND(N206,2)</f>
        <v>47.1</v>
      </c>
    </row>
    <row r="206" spans="1:14" ht="16.5" customHeight="1">
      <c r="A206" s="113"/>
      <c r="B206" s="114"/>
      <c r="C206" s="116" t="s">
        <v>149</v>
      </c>
      <c r="D206" s="114"/>
      <c r="E206" s="144"/>
      <c r="F206" s="129"/>
      <c r="G206" s="129"/>
      <c r="H206" s="129">
        <v>47.1</v>
      </c>
      <c r="I206" s="129"/>
      <c r="J206" s="129"/>
      <c r="K206" s="129"/>
      <c r="L206" s="129"/>
      <c r="M206" s="129"/>
      <c r="N206" s="118">
        <f>ROUND(H206,2)</f>
        <v>47.1</v>
      </c>
    </row>
    <row r="207" spans="1:14" ht="93" customHeight="1">
      <c r="A207" s="50" t="s">
        <v>343</v>
      </c>
      <c r="B207" s="114" t="s">
        <v>342</v>
      </c>
      <c r="C207" s="52" t="s">
        <v>344</v>
      </c>
      <c r="D207" s="53" t="s">
        <v>16</v>
      </c>
      <c r="E207" s="144"/>
      <c r="F207" s="129"/>
      <c r="G207" s="129"/>
      <c r="H207" s="129"/>
      <c r="I207" s="129"/>
      <c r="J207" s="129"/>
      <c r="K207" s="129"/>
      <c r="L207" s="129"/>
      <c r="M207" s="129"/>
      <c r="N207" s="57">
        <f>ROUND(N208,2)</f>
        <v>39</v>
      </c>
    </row>
    <row r="208" spans="1:14" ht="16.5" customHeight="1">
      <c r="A208" s="113"/>
      <c r="B208" s="114"/>
      <c r="C208" s="116"/>
      <c r="D208" s="114"/>
      <c r="E208" s="144"/>
      <c r="F208" s="129"/>
      <c r="G208" s="129"/>
      <c r="H208" s="129">
        <v>26</v>
      </c>
      <c r="I208" s="129"/>
      <c r="J208" s="129">
        <v>1.5</v>
      </c>
      <c r="K208" s="129"/>
      <c r="L208" s="129"/>
      <c r="M208" s="129"/>
      <c r="N208" s="118">
        <f>ROUND(H208*J208,2)</f>
        <v>39</v>
      </c>
    </row>
    <row r="209" spans="1:14" ht="48.75" customHeight="1">
      <c r="A209" s="180" t="s">
        <v>200</v>
      </c>
      <c r="B209" s="114" t="s">
        <v>345</v>
      </c>
      <c r="C209" s="181" t="s">
        <v>203</v>
      </c>
      <c r="D209" s="182" t="s">
        <v>16</v>
      </c>
      <c r="E209" s="155"/>
      <c r="F209" s="155"/>
      <c r="G209" s="155"/>
      <c r="H209" s="146"/>
      <c r="I209" s="146"/>
      <c r="J209" s="146"/>
      <c r="K209" s="146"/>
      <c r="L209" s="146"/>
      <c r="M209" s="146"/>
      <c r="N209" s="57">
        <f>ROUND(N210,2)</f>
        <v>3</v>
      </c>
    </row>
    <row r="210" spans="1:14" ht="17.25" customHeight="1">
      <c r="A210" s="180"/>
      <c r="B210" s="114"/>
      <c r="C210" s="181"/>
      <c r="D210" s="182"/>
      <c r="E210" s="54"/>
      <c r="F210" s="155"/>
      <c r="G210" s="138"/>
      <c r="H210" s="55">
        <v>1.5</v>
      </c>
      <c r="I210" s="55"/>
      <c r="J210" s="146">
        <v>2</v>
      </c>
      <c r="K210" s="146"/>
      <c r="L210" s="55"/>
      <c r="M210" s="55"/>
      <c r="N210" s="118">
        <f>ROUND(H210*J210,2)</f>
        <v>3</v>
      </c>
    </row>
    <row r="211" spans="1:15" ht="84" customHeight="1">
      <c r="A211" s="50" t="s">
        <v>75</v>
      </c>
      <c r="B211" s="114" t="s">
        <v>346</v>
      </c>
      <c r="C211" s="52" t="s">
        <v>86</v>
      </c>
      <c r="D211" s="53" t="s">
        <v>16</v>
      </c>
      <c r="E211" s="128"/>
      <c r="F211" s="129"/>
      <c r="G211" s="130"/>
      <c r="H211" s="130"/>
      <c r="I211" s="130"/>
      <c r="J211" s="129"/>
      <c r="K211" s="129"/>
      <c r="L211" s="130"/>
      <c r="M211" s="130"/>
      <c r="N211" s="140">
        <f>ROUND(SUM(N212:N212),2)</f>
        <v>40</v>
      </c>
      <c r="O211" s="30"/>
    </row>
    <row r="212" spans="1:15" ht="15" customHeight="1">
      <c r="A212" s="50"/>
      <c r="B212" s="51"/>
      <c r="C212" s="136" t="s">
        <v>161</v>
      </c>
      <c r="D212" s="51"/>
      <c r="E212" s="138"/>
      <c r="F212" s="54"/>
      <c r="G212" s="197"/>
      <c r="H212" s="134"/>
      <c r="I212" s="135"/>
      <c r="J212" s="135"/>
      <c r="K212" s="135"/>
      <c r="L212" s="135">
        <v>40</v>
      </c>
      <c r="M212" s="135"/>
      <c r="N212" s="135">
        <f>ROUND(SUM(L212),2)</f>
        <v>40</v>
      </c>
      <c r="O212" s="30"/>
    </row>
    <row r="213" spans="1:15" ht="60" customHeight="1">
      <c r="A213" s="50" t="s">
        <v>84</v>
      </c>
      <c r="B213" s="51" t="s">
        <v>347</v>
      </c>
      <c r="C213" s="52" t="s">
        <v>85</v>
      </c>
      <c r="D213" s="53" t="s">
        <v>16</v>
      </c>
      <c r="E213" s="138"/>
      <c r="F213" s="54"/>
      <c r="G213" s="192"/>
      <c r="H213" s="146"/>
      <c r="I213" s="139"/>
      <c r="J213" s="146"/>
      <c r="K213" s="139"/>
      <c r="L213" s="146"/>
      <c r="M213" s="55"/>
      <c r="N213" s="140">
        <f>ROUND(SUM(N214:N216),2)</f>
        <v>222.75</v>
      </c>
      <c r="O213" s="30"/>
    </row>
    <row r="214" spans="1:15" ht="15" customHeight="1">
      <c r="A214" s="50"/>
      <c r="B214" s="51"/>
      <c r="C214" s="136" t="s">
        <v>104</v>
      </c>
      <c r="D214" s="51"/>
      <c r="E214" s="138">
        <v>1</v>
      </c>
      <c r="F214" s="54">
        <v>2.5</v>
      </c>
      <c r="G214" s="192"/>
      <c r="H214" s="146"/>
      <c r="I214" s="139">
        <v>1.5</v>
      </c>
      <c r="J214" s="146">
        <v>2</v>
      </c>
      <c r="K214" s="139"/>
      <c r="L214" s="146"/>
      <c r="M214" s="55"/>
      <c r="N214" s="135">
        <f>ROUND(SUM(E214*F214*I214*J214),2)</f>
        <v>7.5</v>
      </c>
      <c r="O214" s="30"/>
    </row>
    <row r="215" spans="1:17" ht="15" customHeight="1">
      <c r="A215" s="50"/>
      <c r="B215" s="51"/>
      <c r="C215" s="136" t="s">
        <v>132</v>
      </c>
      <c r="D215" s="51"/>
      <c r="E215" s="138">
        <v>1</v>
      </c>
      <c r="F215" s="54">
        <v>2.5</v>
      </c>
      <c r="G215" s="192"/>
      <c r="H215" s="146">
        <v>47.1</v>
      </c>
      <c r="I215" s="139"/>
      <c r="J215" s="146">
        <v>1</v>
      </c>
      <c r="K215" s="139"/>
      <c r="L215" s="146"/>
      <c r="M215" s="55"/>
      <c r="N215" s="135">
        <f>ROUND(SUM(E215*F215*H215*J215),2)</f>
        <v>117.75</v>
      </c>
      <c r="O215" s="30"/>
      <c r="Q215" s="25"/>
    </row>
    <row r="216" spans="1:15" ht="15" customHeight="1">
      <c r="A216" s="50"/>
      <c r="B216" s="51"/>
      <c r="C216" s="136" t="s">
        <v>348</v>
      </c>
      <c r="D216" s="51"/>
      <c r="E216" s="138">
        <v>1</v>
      </c>
      <c r="F216" s="54">
        <v>2.5</v>
      </c>
      <c r="G216" s="192"/>
      <c r="H216" s="146">
        <v>26</v>
      </c>
      <c r="I216" s="139"/>
      <c r="J216" s="146">
        <v>1.5</v>
      </c>
      <c r="K216" s="139"/>
      <c r="L216" s="146"/>
      <c r="M216" s="55"/>
      <c r="N216" s="135">
        <f>ROUND(SUM(E216*F216*H216*J216),2)</f>
        <v>97.5</v>
      </c>
      <c r="O216" s="30"/>
    </row>
    <row r="217" spans="1:15" ht="36" customHeight="1">
      <c r="A217" s="50" t="s">
        <v>419</v>
      </c>
      <c r="B217" s="114" t="s">
        <v>421</v>
      </c>
      <c r="C217" s="52" t="s">
        <v>420</v>
      </c>
      <c r="D217" s="191" t="s">
        <v>16</v>
      </c>
      <c r="E217" s="175"/>
      <c r="F217" s="145"/>
      <c r="G217" s="193"/>
      <c r="H217" s="193"/>
      <c r="I217" s="131"/>
      <c r="J217" s="193"/>
      <c r="K217" s="193"/>
      <c r="L217" s="193"/>
      <c r="M217" s="193"/>
      <c r="N217" s="196">
        <f>ROUND(N218,2)</f>
        <v>70</v>
      </c>
      <c r="O217" s="30"/>
    </row>
    <row r="218" spans="1:15" ht="14.25" customHeight="1">
      <c r="A218" s="74"/>
      <c r="B218" s="75"/>
      <c r="C218" s="76"/>
      <c r="D218" s="209"/>
      <c r="E218" s="210"/>
      <c r="F218" s="211"/>
      <c r="G218" s="212"/>
      <c r="H218" s="212"/>
      <c r="I218" s="213"/>
      <c r="J218" s="212"/>
      <c r="K218" s="212"/>
      <c r="L218" s="212">
        <v>70</v>
      </c>
      <c r="M218" s="212"/>
      <c r="N218" s="238">
        <f>ROUND(SUM(L218),2)</f>
        <v>70</v>
      </c>
      <c r="O218" s="30"/>
    </row>
    <row r="219" spans="1:15" ht="47.25" customHeight="1">
      <c r="A219" s="50">
        <v>1858</v>
      </c>
      <c r="B219" s="114" t="s">
        <v>423</v>
      </c>
      <c r="C219" s="52" t="s">
        <v>422</v>
      </c>
      <c r="D219" s="191" t="s">
        <v>16</v>
      </c>
      <c r="E219" s="175"/>
      <c r="F219" s="145"/>
      <c r="G219" s="193"/>
      <c r="H219" s="193"/>
      <c r="I219" s="131"/>
      <c r="J219" s="193"/>
      <c r="K219" s="193"/>
      <c r="L219" s="193"/>
      <c r="M219" s="193"/>
      <c r="N219" s="196">
        <f>ROUND(N220,2)</f>
        <v>160</v>
      </c>
      <c r="O219" s="30"/>
    </row>
    <row r="220" spans="1:15" ht="14.25" customHeight="1">
      <c r="A220" s="50"/>
      <c r="B220" s="51"/>
      <c r="C220" s="52" t="s">
        <v>436</v>
      </c>
      <c r="D220" s="53"/>
      <c r="E220" s="175"/>
      <c r="F220" s="145"/>
      <c r="G220" s="193"/>
      <c r="H220" s="193"/>
      <c r="I220" s="131"/>
      <c r="J220" s="193"/>
      <c r="K220" s="193"/>
      <c r="L220" s="193">
        <v>160</v>
      </c>
      <c r="M220" s="193"/>
      <c r="N220" s="194">
        <f>ROUND(SUM(L220),2)</f>
        <v>160</v>
      </c>
      <c r="O220" s="30"/>
    </row>
    <row r="221" spans="1:15" ht="91.5" customHeight="1">
      <c r="A221" s="50" t="s">
        <v>426</v>
      </c>
      <c r="B221" s="114" t="s">
        <v>428</v>
      </c>
      <c r="C221" s="52" t="s">
        <v>427</v>
      </c>
      <c r="D221" s="191" t="s">
        <v>16</v>
      </c>
      <c r="E221" s="175"/>
      <c r="F221" s="145"/>
      <c r="G221" s="193"/>
      <c r="H221" s="193"/>
      <c r="I221" s="131"/>
      <c r="J221" s="193"/>
      <c r="K221" s="193"/>
      <c r="L221" s="193"/>
      <c r="M221" s="193"/>
      <c r="N221" s="196">
        <f>ROUND(N222,2)</f>
        <v>99.19</v>
      </c>
      <c r="O221" s="30"/>
    </row>
    <row r="222" spans="1:15" ht="14.25" customHeight="1">
      <c r="A222" s="50"/>
      <c r="B222" s="51"/>
      <c r="C222" s="52" t="s">
        <v>425</v>
      </c>
      <c r="D222" s="191"/>
      <c r="E222" s="175"/>
      <c r="F222" s="145"/>
      <c r="G222" s="193"/>
      <c r="H222" s="193"/>
      <c r="I222" s="131"/>
      <c r="J222" s="193"/>
      <c r="K222" s="193"/>
      <c r="L222" s="193">
        <v>99.19</v>
      </c>
      <c r="M222" s="193"/>
      <c r="N222" s="194">
        <f>ROUND(SUM(L222),2)</f>
        <v>99.19</v>
      </c>
      <c r="O222" s="30"/>
    </row>
    <row r="223" spans="1:15" ht="25.5" customHeight="1">
      <c r="A223" s="50" t="s">
        <v>430</v>
      </c>
      <c r="B223" s="114" t="s">
        <v>429</v>
      </c>
      <c r="C223" s="52" t="s">
        <v>431</v>
      </c>
      <c r="D223" s="53" t="s">
        <v>58</v>
      </c>
      <c r="E223" s="175"/>
      <c r="F223" s="145"/>
      <c r="G223" s="193"/>
      <c r="H223" s="193"/>
      <c r="I223" s="131"/>
      <c r="J223" s="193"/>
      <c r="K223" s="193"/>
      <c r="L223" s="193"/>
      <c r="M223" s="193"/>
      <c r="N223" s="196">
        <f>ROUND(N224,2)</f>
        <v>28.31</v>
      </c>
      <c r="O223" s="30"/>
    </row>
    <row r="224" spans="1:15" ht="14.25" customHeight="1">
      <c r="A224" s="50"/>
      <c r="B224" s="51"/>
      <c r="C224" s="52" t="s">
        <v>432</v>
      </c>
      <c r="D224" s="191"/>
      <c r="E224" s="175"/>
      <c r="F224" s="145"/>
      <c r="G224" s="193"/>
      <c r="H224" s="193">
        <v>28.31</v>
      </c>
      <c r="I224" s="131"/>
      <c r="J224" s="193"/>
      <c r="K224" s="193"/>
      <c r="L224" s="193"/>
      <c r="M224" s="193"/>
      <c r="N224" s="194">
        <f>ROUND(SUM(H224),2)</f>
        <v>28.31</v>
      </c>
      <c r="O224" s="30"/>
    </row>
    <row r="225" spans="1:15" ht="13.5" customHeight="1">
      <c r="A225" s="50"/>
      <c r="B225" s="51"/>
      <c r="C225" s="52"/>
      <c r="D225" s="191"/>
      <c r="E225" s="175"/>
      <c r="F225" s="145"/>
      <c r="G225" s="193"/>
      <c r="H225" s="193"/>
      <c r="I225" s="131"/>
      <c r="J225" s="193"/>
      <c r="K225" s="193"/>
      <c r="L225" s="193"/>
      <c r="M225" s="193"/>
      <c r="N225" s="239"/>
      <c r="O225" s="30"/>
    </row>
    <row r="226" spans="1:15" ht="15.75" customHeight="1">
      <c r="A226" s="27"/>
      <c r="B226" s="188" t="s">
        <v>349</v>
      </c>
      <c r="C226" s="189" t="s">
        <v>350</v>
      </c>
      <c r="D226" s="50"/>
      <c r="E226" s="155"/>
      <c r="F226" s="54"/>
      <c r="G226" s="192"/>
      <c r="H226" s="195"/>
      <c r="I226" s="146"/>
      <c r="J226" s="195"/>
      <c r="K226" s="195"/>
      <c r="L226" s="195"/>
      <c r="M226" s="195"/>
      <c r="N226" s="194"/>
      <c r="O226" s="30"/>
    </row>
    <row r="227" spans="1:15" ht="45.75" customHeight="1">
      <c r="A227" s="50" t="s">
        <v>351</v>
      </c>
      <c r="B227" s="51" t="s">
        <v>353</v>
      </c>
      <c r="C227" s="52" t="s">
        <v>352</v>
      </c>
      <c r="D227" s="191" t="s">
        <v>89</v>
      </c>
      <c r="E227" s="155"/>
      <c r="F227" s="54"/>
      <c r="G227" s="192"/>
      <c r="H227" s="134"/>
      <c r="I227" s="135"/>
      <c r="J227" s="139"/>
      <c r="K227" s="195"/>
      <c r="L227" s="194"/>
      <c r="M227" s="135"/>
      <c r="N227" s="140">
        <f>ROUND(SUM(N228:N228),2)</f>
        <v>18</v>
      </c>
      <c r="O227" s="30"/>
    </row>
    <row r="228" spans="1:15" ht="15.75" customHeight="1">
      <c r="A228" s="27"/>
      <c r="B228" s="40"/>
      <c r="C228" s="136"/>
      <c r="D228" s="133"/>
      <c r="E228" s="138">
        <v>18</v>
      </c>
      <c r="F228" s="54"/>
      <c r="G228" s="197"/>
      <c r="H228" s="134"/>
      <c r="I228" s="135"/>
      <c r="J228" s="135"/>
      <c r="K228" s="135"/>
      <c r="L228" s="135"/>
      <c r="M228" s="135"/>
      <c r="N228" s="135">
        <f>ROUND(SUM(E228),2)</f>
        <v>18</v>
      </c>
      <c r="O228" s="30"/>
    </row>
    <row r="229" spans="1:15" ht="15.75" customHeight="1">
      <c r="A229" s="27"/>
      <c r="B229" s="51" t="s">
        <v>355</v>
      </c>
      <c r="C229" s="52" t="s">
        <v>354</v>
      </c>
      <c r="D229" s="53" t="s">
        <v>89</v>
      </c>
      <c r="E229" s="33"/>
      <c r="F229" s="54"/>
      <c r="G229" s="197"/>
      <c r="H229" s="134"/>
      <c r="I229" s="135"/>
      <c r="J229" s="135"/>
      <c r="K229" s="135"/>
      <c r="L229" s="135"/>
      <c r="M229" s="135"/>
      <c r="N229" s="140">
        <f>ROUND(SUM(N230:N230),2)</f>
        <v>10</v>
      </c>
      <c r="O229" s="30"/>
    </row>
    <row r="230" spans="1:15" ht="15.75" customHeight="1">
      <c r="A230" s="27"/>
      <c r="B230" s="51"/>
      <c r="C230" s="52"/>
      <c r="D230" s="53"/>
      <c r="E230" s="155">
        <v>10</v>
      </c>
      <c r="F230" s="54"/>
      <c r="G230" s="197"/>
      <c r="H230" s="134"/>
      <c r="I230" s="135"/>
      <c r="J230" s="135"/>
      <c r="K230" s="135"/>
      <c r="L230" s="135"/>
      <c r="M230" s="135"/>
      <c r="N230" s="135">
        <f>ROUND(SUM(E230),2)</f>
        <v>10</v>
      </c>
      <c r="O230" s="30"/>
    </row>
    <row r="231" spans="1:15" ht="15.75" customHeight="1">
      <c r="A231" s="27"/>
      <c r="B231" s="51" t="s">
        <v>357</v>
      </c>
      <c r="C231" s="52" t="s">
        <v>356</v>
      </c>
      <c r="D231" s="53" t="s">
        <v>89</v>
      </c>
      <c r="E231" s="155"/>
      <c r="F231" s="54"/>
      <c r="G231" s="197"/>
      <c r="H231" s="134"/>
      <c r="I231" s="135"/>
      <c r="J231" s="135"/>
      <c r="K231" s="135"/>
      <c r="L231" s="135"/>
      <c r="M231" s="135"/>
      <c r="N231" s="140">
        <f>ROUND(SUM(N232:N232),2)</f>
        <v>8</v>
      </c>
      <c r="O231" s="30"/>
    </row>
    <row r="232" spans="1:15" ht="15.75" customHeight="1">
      <c r="A232" s="27"/>
      <c r="B232" s="40"/>
      <c r="C232" s="136"/>
      <c r="D232" s="133"/>
      <c r="E232" s="138">
        <v>8</v>
      </c>
      <c r="F232" s="54"/>
      <c r="G232" s="197"/>
      <c r="H232" s="134"/>
      <c r="I232" s="135"/>
      <c r="J232" s="135"/>
      <c r="K232" s="135"/>
      <c r="L232" s="135"/>
      <c r="M232" s="135"/>
      <c r="N232" s="135">
        <f>ROUND(SUM(E232),2)</f>
        <v>8</v>
      </c>
      <c r="O232" s="30"/>
    </row>
    <row r="233" spans="1:15" ht="62.25" customHeight="1">
      <c r="A233" s="50" t="s">
        <v>362</v>
      </c>
      <c r="B233" s="51" t="s">
        <v>358</v>
      </c>
      <c r="C233" s="52" t="s">
        <v>363</v>
      </c>
      <c r="D233" s="53" t="s">
        <v>89</v>
      </c>
      <c r="E233" s="138"/>
      <c r="F233" s="54"/>
      <c r="G233" s="197"/>
      <c r="H233" s="134"/>
      <c r="I233" s="135"/>
      <c r="J233" s="135"/>
      <c r="K233" s="135"/>
      <c r="L233" s="135"/>
      <c r="M233" s="135"/>
      <c r="N233" s="140">
        <f>ROUND(SUM(N234:N234),2)</f>
        <v>6</v>
      </c>
      <c r="O233" s="30"/>
    </row>
    <row r="234" spans="1:15" ht="17.25" customHeight="1">
      <c r="A234" s="50"/>
      <c r="B234" s="51"/>
      <c r="C234" s="52"/>
      <c r="D234" s="53"/>
      <c r="E234" s="138">
        <v>6</v>
      </c>
      <c r="F234" s="54"/>
      <c r="G234" s="197"/>
      <c r="H234" s="134"/>
      <c r="I234" s="135"/>
      <c r="J234" s="135"/>
      <c r="K234" s="135"/>
      <c r="L234" s="135"/>
      <c r="M234" s="135"/>
      <c r="N234" s="135">
        <f>ROUND(SUM(E234),2)</f>
        <v>6</v>
      </c>
      <c r="O234" s="30"/>
    </row>
    <row r="235" spans="1:15" ht="47.25" customHeight="1">
      <c r="A235" s="50" t="s">
        <v>364</v>
      </c>
      <c r="B235" s="51" t="s">
        <v>359</v>
      </c>
      <c r="C235" s="52" t="s">
        <v>365</v>
      </c>
      <c r="D235" s="53" t="s">
        <v>89</v>
      </c>
      <c r="E235" s="138"/>
      <c r="F235" s="54"/>
      <c r="G235" s="197"/>
      <c r="H235" s="134"/>
      <c r="I235" s="135"/>
      <c r="J235" s="135"/>
      <c r="K235" s="135"/>
      <c r="L235" s="135"/>
      <c r="M235" s="135"/>
      <c r="N235" s="140">
        <f>ROUND(SUM(N236:N236),2)</f>
        <v>2</v>
      </c>
      <c r="O235" s="30"/>
    </row>
    <row r="236" spans="1:15" ht="15.75" customHeight="1">
      <c r="A236" s="27"/>
      <c r="B236" s="40"/>
      <c r="C236" s="136"/>
      <c r="D236" s="133"/>
      <c r="E236" s="138">
        <v>2</v>
      </c>
      <c r="F236" s="54"/>
      <c r="G236" s="197"/>
      <c r="H236" s="134"/>
      <c r="I236" s="135"/>
      <c r="J236" s="135"/>
      <c r="K236" s="135"/>
      <c r="L236" s="135"/>
      <c r="M236" s="135"/>
      <c r="N236" s="135">
        <f>ROUND(SUM(E236),2)</f>
        <v>2</v>
      </c>
      <c r="O236" s="30"/>
    </row>
    <row r="237" spans="1:15" ht="59.25" customHeight="1">
      <c r="A237" s="50" t="s">
        <v>366</v>
      </c>
      <c r="B237" s="51" t="s">
        <v>360</v>
      </c>
      <c r="C237" s="52" t="s">
        <v>367</v>
      </c>
      <c r="D237" s="53" t="s">
        <v>89</v>
      </c>
      <c r="E237" s="138"/>
      <c r="F237" s="54"/>
      <c r="G237" s="197"/>
      <c r="H237" s="134"/>
      <c r="I237" s="135"/>
      <c r="J237" s="135"/>
      <c r="K237" s="135"/>
      <c r="L237" s="135"/>
      <c r="M237" s="135"/>
      <c r="N237" s="140">
        <f>ROUND(SUM(N238:N238),2)</f>
        <v>2</v>
      </c>
      <c r="O237" s="30"/>
    </row>
    <row r="238" spans="1:15" ht="15.75" customHeight="1">
      <c r="A238" s="27"/>
      <c r="B238" s="40"/>
      <c r="C238" s="136"/>
      <c r="D238" s="133"/>
      <c r="E238" s="138">
        <v>2</v>
      </c>
      <c r="F238" s="54"/>
      <c r="G238" s="197"/>
      <c r="H238" s="134"/>
      <c r="I238" s="135"/>
      <c r="J238" s="135"/>
      <c r="K238" s="135"/>
      <c r="L238" s="135"/>
      <c r="M238" s="135"/>
      <c r="N238" s="135">
        <f>ROUND(SUM(E238),2)</f>
        <v>2</v>
      </c>
      <c r="O238" s="30"/>
    </row>
    <row r="239" spans="1:15" ht="24.75" customHeight="1">
      <c r="A239" s="50" t="s">
        <v>368</v>
      </c>
      <c r="B239" s="51" t="s">
        <v>361</v>
      </c>
      <c r="C239" s="52" t="s">
        <v>369</v>
      </c>
      <c r="D239" s="53" t="s">
        <v>89</v>
      </c>
      <c r="E239" s="138"/>
      <c r="F239" s="54"/>
      <c r="G239" s="192"/>
      <c r="H239" s="134"/>
      <c r="I239" s="135"/>
      <c r="J239" s="135"/>
      <c r="K239" s="135"/>
      <c r="L239" s="135"/>
      <c r="M239" s="135"/>
      <c r="N239" s="140">
        <f>ROUND(SUM(N240:N240),2)</f>
        <v>2</v>
      </c>
      <c r="O239" s="30"/>
    </row>
    <row r="240" spans="1:15" ht="15.75" customHeight="1">
      <c r="A240" s="50"/>
      <c r="B240" s="51"/>
      <c r="C240" s="52"/>
      <c r="D240" s="51"/>
      <c r="E240" s="138">
        <v>2</v>
      </c>
      <c r="F240" s="54"/>
      <c r="G240" s="192"/>
      <c r="H240" s="134"/>
      <c r="I240" s="154"/>
      <c r="J240" s="135"/>
      <c r="K240" s="135"/>
      <c r="L240" s="135"/>
      <c r="M240" s="135"/>
      <c r="N240" s="135">
        <f>ROUND(SUM(E240),2)</f>
        <v>2</v>
      </c>
      <c r="O240" s="30"/>
    </row>
    <row r="241" spans="1:15" ht="71.25" customHeight="1">
      <c r="A241" s="50" t="s">
        <v>374</v>
      </c>
      <c r="B241" s="51" t="s">
        <v>370</v>
      </c>
      <c r="C241" s="52" t="s">
        <v>375</v>
      </c>
      <c r="D241" s="53" t="s">
        <v>89</v>
      </c>
      <c r="E241" s="138"/>
      <c r="F241" s="54"/>
      <c r="G241" s="192"/>
      <c r="H241" s="134"/>
      <c r="I241" s="55"/>
      <c r="J241" s="135"/>
      <c r="K241" s="135"/>
      <c r="L241" s="135"/>
      <c r="M241" s="135"/>
      <c r="N241" s="140">
        <f>ROUND(SUM(N242:N242),2)</f>
        <v>1</v>
      </c>
      <c r="O241" s="30"/>
    </row>
    <row r="242" spans="1:15" ht="15.75" customHeight="1">
      <c r="A242" s="50"/>
      <c r="B242" s="51"/>
      <c r="C242" s="52"/>
      <c r="D242" s="53"/>
      <c r="E242" s="138">
        <v>1</v>
      </c>
      <c r="F242" s="192"/>
      <c r="G242" s="155"/>
      <c r="H242" s="146"/>
      <c r="I242" s="55"/>
      <c r="J242" s="146"/>
      <c r="K242" s="146"/>
      <c r="L242" s="146"/>
      <c r="M242" s="146"/>
      <c r="N242" s="135">
        <f>ROUND(SUM(E242),2)</f>
        <v>1</v>
      </c>
      <c r="O242" s="30"/>
    </row>
    <row r="243" spans="1:15" ht="37.5" customHeight="1">
      <c r="A243" s="113" t="s">
        <v>208</v>
      </c>
      <c r="B243" s="51" t="s">
        <v>371</v>
      </c>
      <c r="C243" s="116" t="s">
        <v>209</v>
      </c>
      <c r="D243" s="114" t="s">
        <v>146</v>
      </c>
      <c r="E243" s="137"/>
      <c r="F243" s="145"/>
      <c r="G243" s="131"/>
      <c r="H243" s="118"/>
      <c r="I243" s="118"/>
      <c r="J243" s="118"/>
      <c r="K243" s="131"/>
      <c r="L243" s="118"/>
      <c r="M243" s="118"/>
      <c r="N243" s="140">
        <f>ROUND(SUM(N244:N244),2)</f>
        <v>1.5</v>
      </c>
      <c r="O243" s="30"/>
    </row>
    <row r="244" spans="1:15" ht="15.75" customHeight="1">
      <c r="A244" s="50"/>
      <c r="B244" s="51"/>
      <c r="C244" s="52"/>
      <c r="D244" s="53"/>
      <c r="E244" s="137"/>
      <c r="F244" s="118"/>
      <c r="G244" s="118"/>
      <c r="H244" s="118">
        <v>25</v>
      </c>
      <c r="I244" s="118">
        <v>0.2</v>
      </c>
      <c r="J244" s="118">
        <v>0.3</v>
      </c>
      <c r="K244" s="131"/>
      <c r="L244" s="118"/>
      <c r="M244" s="118"/>
      <c r="N244" s="135">
        <f>ROUND(SUM(H244*I244*J244),2)</f>
        <v>1.5</v>
      </c>
      <c r="O244" s="30"/>
    </row>
    <row r="245" spans="1:15" ht="34.5" customHeight="1">
      <c r="A245" s="50" t="s">
        <v>417</v>
      </c>
      <c r="B245" s="51" t="s">
        <v>372</v>
      </c>
      <c r="C245" s="52" t="s">
        <v>418</v>
      </c>
      <c r="D245" s="51" t="s">
        <v>58</v>
      </c>
      <c r="E245" s="137"/>
      <c r="F245" s="131"/>
      <c r="G245" s="118"/>
      <c r="H245" s="118"/>
      <c r="I245" s="118"/>
      <c r="J245" s="118"/>
      <c r="K245" s="131"/>
      <c r="L245" s="118"/>
      <c r="M245" s="118"/>
      <c r="N245" s="140">
        <f>ROUND(SUM(N246:N246),2)</f>
        <v>25</v>
      </c>
      <c r="O245" s="30"/>
    </row>
    <row r="246" spans="1:15" ht="15.75" customHeight="1">
      <c r="A246" s="50"/>
      <c r="B246" s="51"/>
      <c r="C246" s="52"/>
      <c r="D246" s="53"/>
      <c r="E246" s="137"/>
      <c r="F246" s="131"/>
      <c r="G246" s="118"/>
      <c r="H246" s="118">
        <v>25</v>
      </c>
      <c r="I246" s="118"/>
      <c r="J246" s="118"/>
      <c r="K246" s="131"/>
      <c r="L246" s="118"/>
      <c r="M246" s="118"/>
      <c r="N246" s="135">
        <f>ROUND(SUM(H246),2)</f>
        <v>25</v>
      </c>
      <c r="O246" s="30"/>
    </row>
    <row r="247" spans="1:15" ht="39" customHeight="1">
      <c r="A247" s="50" t="s">
        <v>376</v>
      </c>
      <c r="B247" s="51" t="s">
        <v>373</v>
      </c>
      <c r="C247" s="52" t="s">
        <v>377</v>
      </c>
      <c r="D247" s="51" t="s">
        <v>58</v>
      </c>
      <c r="E247" s="137"/>
      <c r="F247" s="131"/>
      <c r="G247" s="118"/>
      <c r="H247" s="118"/>
      <c r="I247" s="118"/>
      <c r="J247" s="118"/>
      <c r="K247" s="131"/>
      <c r="L247" s="118"/>
      <c r="M247" s="118"/>
      <c r="N247" s="140">
        <f>ROUND(SUM(N248:N248),2)</f>
        <v>74</v>
      </c>
      <c r="O247" s="30"/>
    </row>
    <row r="248" spans="1:15" ht="15.75" customHeight="1">
      <c r="A248" s="50"/>
      <c r="B248" s="51"/>
      <c r="C248" s="52"/>
      <c r="D248" s="51"/>
      <c r="E248" s="137"/>
      <c r="F248" s="131"/>
      <c r="G248" s="118"/>
      <c r="H248" s="118">
        <v>74</v>
      </c>
      <c r="I248" s="118"/>
      <c r="J248" s="118"/>
      <c r="K248" s="131"/>
      <c r="L248" s="118"/>
      <c r="M248" s="118"/>
      <c r="N248" s="135">
        <f>ROUND(SUM(H248),2)</f>
        <v>74</v>
      </c>
      <c r="O248" s="30"/>
    </row>
    <row r="249" spans="1:15" ht="49.5" customHeight="1">
      <c r="A249" s="50" t="s">
        <v>378</v>
      </c>
      <c r="B249" s="51" t="s">
        <v>380</v>
      </c>
      <c r="C249" s="52" t="s">
        <v>379</v>
      </c>
      <c r="D249" s="53" t="s">
        <v>89</v>
      </c>
      <c r="E249" s="137"/>
      <c r="F249" s="131"/>
      <c r="G249" s="118"/>
      <c r="H249" s="118"/>
      <c r="I249" s="118"/>
      <c r="J249" s="118"/>
      <c r="K249" s="131"/>
      <c r="L249" s="118"/>
      <c r="M249" s="118"/>
      <c r="N249" s="140">
        <f>ROUND(SUM(N250:N250),2)</f>
        <v>20</v>
      </c>
      <c r="O249" s="30"/>
    </row>
    <row r="250" spans="1:15" ht="15.75" customHeight="1">
      <c r="A250" s="27"/>
      <c r="B250" s="40"/>
      <c r="C250" s="38"/>
      <c r="D250" s="33"/>
      <c r="E250" s="137">
        <v>20</v>
      </c>
      <c r="F250" s="131"/>
      <c r="G250" s="118"/>
      <c r="H250" s="118"/>
      <c r="I250" s="118"/>
      <c r="J250" s="118"/>
      <c r="K250" s="131"/>
      <c r="L250" s="118"/>
      <c r="M250" s="118"/>
      <c r="N250" s="135">
        <f>ROUND(SUM(E250),2)</f>
        <v>20</v>
      </c>
      <c r="O250" s="30"/>
    </row>
    <row r="251" spans="1:15" ht="49.5" customHeight="1">
      <c r="A251" s="50" t="s">
        <v>381</v>
      </c>
      <c r="B251" s="51" t="s">
        <v>382</v>
      </c>
      <c r="C251" s="52" t="s">
        <v>385</v>
      </c>
      <c r="D251" s="51" t="s">
        <v>58</v>
      </c>
      <c r="E251" s="137"/>
      <c r="F251" s="131"/>
      <c r="G251" s="118"/>
      <c r="H251" s="118"/>
      <c r="I251" s="118"/>
      <c r="J251" s="118"/>
      <c r="K251" s="131"/>
      <c r="L251" s="118"/>
      <c r="M251" s="118"/>
      <c r="N251" s="140">
        <f>ROUND(SUM(N252:N252),2)</f>
        <v>200</v>
      </c>
      <c r="O251" s="30"/>
    </row>
    <row r="252" spans="1:15" ht="15.75" customHeight="1">
      <c r="A252" s="27"/>
      <c r="B252" s="40"/>
      <c r="C252" s="38"/>
      <c r="D252" s="33"/>
      <c r="E252" s="137"/>
      <c r="F252" s="131"/>
      <c r="G252" s="118"/>
      <c r="H252" s="118">
        <v>200</v>
      </c>
      <c r="I252" s="118"/>
      <c r="J252" s="118"/>
      <c r="K252" s="131"/>
      <c r="L252" s="118"/>
      <c r="M252" s="118"/>
      <c r="N252" s="135">
        <f>ROUND(SUM(H252),2)</f>
        <v>200</v>
      </c>
      <c r="O252" s="30"/>
    </row>
    <row r="253" spans="1:15" ht="48" customHeight="1">
      <c r="A253" s="74" t="s">
        <v>381</v>
      </c>
      <c r="B253" s="75" t="s">
        <v>383</v>
      </c>
      <c r="C253" s="76" t="s">
        <v>386</v>
      </c>
      <c r="D253" s="75" t="s">
        <v>58</v>
      </c>
      <c r="E253" s="214"/>
      <c r="F253" s="213"/>
      <c r="G253" s="204"/>
      <c r="H253" s="204"/>
      <c r="I253" s="204"/>
      <c r="J253" s="204"/>
      <c r="K253" s="213"/>
      <c r="L253" s="204"/>
      <c r="M253" s="204"/>
      <c r="N253" s="215">
        <f>ROUND(SUM(N254:N254),2)</f>
        <v>200</v>
      </c>
      <c r="O253" s="30"/>
    </row>
    <row r="254" spans="1:15" ht="16.5" customHeight="1">
      <c r="A254" s="50"/>
      <c r="B254" s="51"/>
      <c r="C254" s="52"/>
      <c r="D254" s="51"/>
      <c r="E254" s="137"/>
      <c r="F254" s="131"/>
      <c r="G254" s="118"/>
      <c r="H254" s="118">
        <v>200</v>
      </c>
      <c r="I254" s="118"/>
      <c r="J254" s="118"/>
      <c r="K254" s="131"/>
      <c r="L254" s="118"/>
      <c r="M254" s="118"/>
      <c r="N254" s="135">
        <f>ROUND(SUM(H254),2)</f>
        <v>200</v>
      </c>
      <c r="O254" s="30"/>
    </row>
    <row r="255" spans="1:15" ht="45" customHeight="1">
      <c r="A255" s="50" t="s">
        <v>381</v>
      </c>
      <c r="B255" s="51" t="s">
        <v>384</v>
      </c>
      <c r="C255" s="52" t="s">
        <v>387</v>
      </c>
      <c r="D255" s="51" t="s">
        <v>58</v>
      </c>
      <c r="E255" s="137"/>
      <c r="F255" s="131"/>
      <c r="G255" s="118"/>
      <c r="H255" s="118"/>
      <c r="I255" s="118"/>
      <c r="J255" s="118"/>
      <c r="K255" s="131"/>
      <c r="L255" s="118"/>
      <c r="M255" s="118"/>
      <c r="N255" s="140">
        <f>ROUND(SUM(N256:N256),2)</f>
        <v>200</v>
      </c>
      <c r="O255" s="30"/>
    </row>
    <row r="256" spans="1:15" ht="15.75" customHeight="1">
      <c r="A256" s="27"/>
      <c r="B256" s="40"/>
      <c r="C256" s="38"/>
      <c r="D256" s="33"/>
      <c r="E256" s="137"/>
      <c r="F256" s="131"/>
      <c r="G256" s="118"/>
      <c r="H256" s="118">
        <v>200</v>
      </c>
      <c r="I256" s="118"/>
      <c r="J256" s="118"/>
      <c r="K256" s="131"/>
      <c r="L256" s="118"/>
      <c r="M256" s="118"/>
      <c r="N256" s="135">
        <f>ROUND(SUM(H256),2)</f>
        <v>200</v>
      </c>
      <c r="O256" s="30"/>
    </row>
    <row r="257" spans="1:15" ht="27" customHeight="1">
      <c r="A257" s="50" t="s">
        <v>388</v>
      </c>
      <c r="B257" s="51" t="s">
        <v>390</v>
      </c>
      <c r="C257" s="52" t="s">
        <v>389</v>
      </c>
      <c r="D257" s="53" t="s">
        <v>89</v>
      </c>
      <c r="E257" s="137"/>
      <c r="F257" s="131"/>
      <c r="G257" s="118"/>
      <c r="H257" s="118"/>
      <c r="I257" s="118"/>
      <c r="J257" s="118"/>
      <c r="K257" s="131"/>
      <c r="L257" s="118"/>
      <c r="M257" s="118"/>
      <c r="N257" s="140">
        <f>ROUND(SUM(N258:N258),2)</f>
        <v>4</v>
      </c>
      <c r="O257" s="30"/>
    </row>
    <row r="258" spans="1:15" ht="15.75" customHeight="1">
      <c r="A258" s="27"/>
      <c r="B258" s="40"/>
      <c r="C258" s="38"/>
      <c r="D258" s="33"/>
      <c r="E258" s="137">
        <v>4</v>
      </c>
      <c r="F258" s="131"/>
      <c r="G258" s="118"/>
      <c r="H258" s="118"/>
      <c r="I258" s="118"/>
      <c r="J258" s="118"/>
      <c r="K258" s="131"/>
      <c r="L258" s="118"/>
      <c r="M258" s="118"/>
      <c r="N258" s="135">
        <f>ROUND(SUM(E258),2)</f>
        <v>4</v>
      </c>
      <c r="O258" s="30"/>
    </row>
    <row r="259" spans="1:15" ht="33.75" customHeight="1">
      <c r="A259" s="50" t="s">
        <v>391</v>
      </c>
      <c r="B259" s="51" t="s">
        <v>394</v>
      </c>
      <c r="C259" s="52" t="s">
        <v>392</v>
      </c>
      <c r="D259" s="53" t="s">
        <v>89</v>
      </c>
      <c r="E259" s="137"/>
      <c r="F259" s="131"/>
      <c r="G259" s="118"/>
      <c r="H259" s="118"/>
      <c r="I259" s="118"/>
      <c r="J259" s="118"/>
      <c r="K259" s="131"/>
      <c r="L259" s="118"/>
      <c r="M259" s="118"/>
      <c r="N259" s="140">
        <f>ROUND(SUM(N260:N260),2)</f>
        <v>4</v>
      </c>
      <c r="O259" s="30"/>
    </row>
    <row r="260" spans="1:15" ht="15.75" customHeight="1">
      <c r="A260" s="50"/>
      <c r="B260" s="51"/>
      <c r="C260" s="52"/>
      <c r="D260" s="53"/>
      <c r="E260" s="137">
        <v>4</v>
      </c>
      <c r="F260" s="131"/>
      <c r="G260" s="118"/>
      <c r="H260" s="118"/>
      <c r="I260" s="118"/>
      <c r="J260" s="118"/>
      <c r="K260" s="131"/>
      <c r="L260" s="118"/>
      <c r="M260" s="118"/>
      <c r="N260" s="135">
        <f>ROUND(SUM(E260),2)</f>
        <v>4</v>
      </c>
      <c r="O260" s="30"/>
    </row>
    <row r="261" spans="1:15" ht="47.25" customHeight="1">
      <c r="A261" s="50" t="s">
        <v>397</v>
      </c>
      <c r="B261" s="51" t="s">
        <v>395</v>
      </c>
      <c r="C261" s="52" t="s">
        <v>398</v>
      </c>
      <c r="D261" s="51" t="s">
        <v>58</v>
      </c>
      <c r="E261" s="137"/>
      <c r="F261" s="131"/>
      <c r="G261" s="118"/>
      <c r="H261" s="118"/>
      <c r="I261" s="118"/>
      <c r="J261" s="118"/>
      <c r="K261" s="131"/>
      <c r="L261" s="118"/>
      <c r="M261" s="118"/>
      <c r="N261" s="140">
        <f>ROUND(SUM(N262:N262),2)</f>
        <v>120</v>
      </c>
      <c r="O261" s="30"/>
    </row>
    <row r="262" spans="1:15" ht="15.75" customHeight="1">
      <c r="A262" s="27"/>
      <c r="B262" s="40"/>
      <c r="C262" s="38"/>
      <c r="D262" s="33"/>
      <c r="E262" s="137"/>
      <c r="F262" s="131"/>
      <c r="G262" s="118"/>
      <c r="H262" s="118">
        <v>120</v>
      </c>
      <c r="I262" s="118"/>
      <c r="J262" s="118"/>
      <c r="K262" s="131"/>
      <c r="L262" s="118"/>
      <c r="M262" s="118"/>
      <c r="N262" s="135">
        <f>ROUND(SUM(H262),2)</f>
        <v>120</v>
      </c>
      <c r="O262" s="30"/>
    </row>
    <row r="263" spans="1:15" ht="25.5" customHeight="1">
      <c r="A263" s="50" t="s">
        <v>399</v>
      </c>
      <c r="B263" s="51" t="s">
        <v>396</v>
      </c>
      <c r="C263" s="52" t="s">
        <v>400</v>
      </c>
      <c r="D263" s="53" t="s">
        <v>89</v>
      </c>
      <c r="E263" s="137"/>
      <c r="F263" s="131"/>
      <c r="G263" s="118"/>
      <c r="H263" s="118"/>
      <c r="I263" s="118"/>
      <c r="J263" s="118"/>
      <c r="K263" s="131"/>
      <c r="L263" s="118"/>
      <c r="M263" s="118"/>
      <c r="N263" s="140">
        <f>ROUND(SUM(N264:N264),2)</f>
        <v>3</v>
      </c>
      <c r="O263" s="30"/>
    </row>
    <row r="264" spans="1:15" ht="15.75" customHeight="1">
      <c r="A264" s="50"/>
      <c r="B264" s="51"/>
      <c r="C264" s="52"/>
      <c r="D264" s="53"/>
      <c r="E264" s="137">
        <v>3</v>
      </c>
      <c r="F264" s="131"/>
      <c r="G264" s="118"/>
      <c r="H264" s="118"/>
      <c r="I264" s="118"/>
      <c r="J264" s="118"/>
      <c r="K264" s="131"/>
      <c r="L264" s="118"/>
      <c r="M264" s="118"/>
      <c r="N264" s="135">
        <f>ROUND(SUM(E264),2)</f>
        <v>3</v>
      </c>
      <c r="O264" s="30"/>
    </row>
    <row r="265" spans="1:15" ht="27" customHeight="1">
      <c r="A265" s="50" t="s">
        <v>399</v>
      </c>
      <c r="B265" s="51" t="s">
        <v>404</v>
      </c>
      <c r="C265" s="52" t="s">
        <v>401</v>
      </c>
      <c r="D265" s="53" t="s">
        <v>89</v>
      </c>
      <c r="E265" s="137"/>
      <c r="F265" s="131"/>
      <c r="G265" s="118"/>
      <c r="H265" s="118"/>
      <c r="I265" s="118"/>
      <c r="J265" s="118"/>
      <c r="K265" s="131"/>
      <c r="L265" s="118"/>
      <c r="M265" s="118"/>
      <c r="N265" s="140">
        <f>ROUND(SUM(N266:N266),2)</f>
        <v>2</v>
      </c>
      <c r="O265" s="30"/>
    </row>
    <row r="266" spans="1:15" ht="15.75" customHeight="1">
      <c r="A266" s="50"/>
      <c r="B266" s="51"/>
      <c r="C266" s="52"/>
      <c r="D266" s="53"/>
      <c r="E266" s="137">
        <v>2</v>
      </c>
      <c r="F266" s="131"/>
      <c r="G266" s="118"/>
      <c r="H266" s="118"/>
      <c r="I266" s="118"/>
      <c r="J266" s="118"/>
      <c r="K266" s="131"/>
      <c r="L266" s="118"/>
      <c r="M266" s="118"/>
      <c r="N266" s="135">
        <f>ROUND(SUM(E266),2)</f>
        <v>2</v>
      </c>
      <c r="O266" s="30"/>
    </row>
    <row r="267" spans="1:15" ht="29.25" customHeight="1">
      <c r="A267" s="50" t="s">
        <v>402</v>
      </c>
      <c r="B267" s="51" t="s">
        <v>405</v>
      </c>
      <c r="C267" s="52" t="s">
        <v>403</v>
      </c>
      <c r="D267" s="53" t="s">
        <v>89</v>
      </c>
      <c r="E267" s="137"/>
      <c r="F267" s="131"/>
      <c r="G267" s="118"/>
      <c r="H267" s="118"/>
      <c r="I267" s="118"/>
      <c r="J267" s="118"/>
      <c r="K267" s="131"/>
      <c r="L267" s="118"/>
      <c r="M267" s="118"/>
      <c r="N267" s="140">
        <f>ROUND(SUM(N268:N268),2)</f>
        <v>4</v>
      </c>
      <c r="O267" s="30"/>
    </row>
    <row r="268" spans="1:15" ht="15.75" customHeight="1">
      <c r="A268" s="50"/>
      <c r="B268" s="51"/>
      <c r="C268" s="52"/>
      <c r="D268" s="53"/>
      <c r="E268" s="137">
        <v>4</v>
      </c>
      <c r="F268" s="131"/>
      <c r="G268" s="118"/>
      <c r="H268" s="118"/>
      <c r="I268" s="118"/>
      <c r="J268" s="118"/>
      <c r="K268" s="131"/>
      <c r="L268" s="118"/>
      <c r="M268" s="118"/>
      <c r="N268" s="135">
        <f>ROUND(SUM(E268),2)</f>
        <v>4</v>
      </c>
      <c r="O268" s="30"/>
    </row>
    <row r="269" spans="1:15" ht="30" customHeight="1">
      <c r="A269" s="50" t="s">
        <v>402</v>
      </c>
      <c r="B269" s="51" t="s">
        <v>406</v>
      </c>
      <c r="C269" s="52" t="s">
        <v>407</v>
      </c>
      <c r="D269" s="53" t="s">
        <v>89</v>
      </c>
      <c r="E269" s="137"/>
      <c r="F269" s="131"/>
      <c r="G269" s="118"/>
      <c r="H269" s="118"/>
      <c r="I269" s="118"/>
      <c r="J269" s="118"/>
      <c r="K269" s="131"/>
      <c r="L269" s="118"/>
      <c r="M269" s="118"/>
      <c r="N269" s="140">
        <f>ROUND(SUM(N270:N270),2)</f>
        <v>2</v>
      </c>
      <c r="O269" s="30"/>
    </row>
    <row r="270" spans="1:15" ht="15.75" customHeight="1">
      <c r="A270" s="27"/>
      <c r="B270" s="40"/>
      <c r="C270" s="38"/>
      <c r="D270" s="33"/>
      <c r="E270" s="137">
        <v>2</v>
      </c>
      <c r="F270" s="131"/>
      <c r="G270" s="118"/>
      <c r="H270" s="118"/>
      <c r="I270" s="118"/>
      <c r="J270" s="118"/>
      <c r="K270" s="131"/>
      <c r="L270" s="118"/>
      <c r="M270" s="118"/>
      <c r="N270" s="135">
        <f>ROUND(SUM(E270),2)</f>
        <v>2</v>
      </c>
      <c r="O270" s="30"/>
    </row>
    <row r="271" spans="1:15" ht="33" customHeight="1">
      <c r="A271" s="50" t="s">
        <v>409</v>
      </c>
      <c r="B271" s="51" t="s">
        <v>408</v>
      </c>
      <c r="C271" s="52" t="s">
        <v>410</v>
      </c>
      <c r="D271" s="53" t="s">
        <v>89</v>
      </c>
      <c r="E271" s="137"/>
      <c r="F271" s="131"/>
      <c r="G271" s="118"/>
      <c r="H271" s="118"/>
      <c r="I271" s="118"/>
      <c r="J271" s="118"/>
      <c r="K271" s="131"/>
      <c r="L271" s="118"/>
      <c r="M271" s="118"/>
      <c r="N271" s="140">
        <f>ROUND(SUM(N272:N272),2)</f>
        <v>6</v>
      </c>
      <c r="O271" s="30"/>
    </row>
    <row r="272" spans="1:15" ht="15.75" customHeight="1">
      <c r="A272" s="27"/>
      <c r="B272" s="40"/>
      <c r="C272" s="38"/>
      <c r="D272" s="33"/>
      <c r="E272" s="137">
        <v>6</v>
      </c>
      <c r="F272" s="131"/>
      <c r="G272" s="118"/>
      <c r="H272" s="118"/>
      <c r="I272" s="118"/>
      <c r="J272" s="118"/>
      <c r="K272" s="131"/>
      <c r="L272" s="118"/>
      <c r="M272" s="118"/>
      <c r="N272" s="135">
        <f>ROUND(SUM(E272),2)</f>
        <v>6</v>
      </c>
      <c r="O272" s="30"/>
    </row>
    <row r="273" spans="1:15" ht="30.75" customHeight="1">
      <c r="A273" s="50" t="s">
        <v>411</v>
      </c>
      <c r="B273" s="51" t="s">
        <v>413</v>
      </c>
      <c r="C273" s="52" t="s">
        <v>412</v>
      </c>
      <c r="D273" s="53" t="s">
        <v>89</v>
      </c>
      <c r="E273" s="137"/>
      <c r="F273" s="131"/>
      <c r="G273" s="118"/>
      <c r="H273" s="118"/>
      <c r="I273" s="118"/>
      <c r="J273" s="118"/>
      <c r="K273" s="131"/>
      <c r="L273" s="118"/>
      <c r="M273" s="118"/>
      <c r="N273" s="140">
        <f>ROUND(SUM(N274:N274),2)</f>
        <v>6</v>
      </c>
      <c r="O273" s="30"/>
    </row>
    <row r="274" spans="1:15" ht="15.75" customHeight="1">
      <c r="A274" s="27"/>
      <c r="B274" s="40"/>
      <c r="C274" s="38"/>
      <c r="D274" s="33"/>
      <c r="E274" s="137">
        <v>6</v>
      </c>
      <c r="F274" s="131"/>
      <c r="G274" s="118"/>
      <c r="H274" s="118"/>
      <c r="I274" s="118"/>
      <c r="J274" s="118"/>
      <c r="K274" s="131"/>
      <c r="L274" s="118"/>
      <c r="M274" s="118"/>
      <c r="N274" s="135">
        <f>ROUND(SUM(E274),2)</f>
        <v>6</v>
      </c>
      <c r="O274" s="30"/>
    </row>
    <row r="275" spans="1:15" ht="17.25" customHeight="1">
      <c r="A275" s="50">
        <v>88264</v>
      </c>
      <c r="B275" s="51" t="s">
        <v>414</v>
      </c>
      <c r="C275" s="52" t="s">
        <v>415</v>
      </c>
      <c r="D275" s="53" t="s">
        <v>416</v>
      </c>
      <c r="E275" s="137"/>
      <c r="F275" s="131"/>
      <c r="G275" s="118"/>
      <c r="H275" s="118"/>
      <c r="I275" s="118"/>
      <c r="J275" s="118"/>
      <c r="K275" s="131"/>
      <c r="L275" s="118"/>
      <c r="M275" s="118"/>
      <c r="N275" s="140">
        <f>ROUND(SUM(N276:N276),2)</f>
        <v>80</v>
      </c>
      <c r="O275" s="30"/>
    </row>
    <row r="276" spans="1:15" ht="15.75" customHeight="1">
      <c r="A276" s="27"/>
      <c r="B276" s="40"/>
      <c r="C276" s="38"/>
      <c r="D276" s="33"/>
      <c r="E276" s="137">
        <v>2</v>
      </c>
      <c r="F276" s="131">
        <v>40</v>
      </c>
      <c r="G276" s="118"/>
      <c r="H276" s="118"/>
      <c r="I276" s="118"/>
      <c r="J276" s="118"/>
      <c r="K276" s="131"/>
      <c r="L276" s="118"/>
      <c r="M276" s="118"/>
      <c r="N276" s="135">
        <f>ROUND(SUM(E276*F276),2)</f>
        <v>80</v>
      </c>
      <c r="O276" s="30"/>
    </row>
    <row r="277" spans="1:15" ht="15.75" customHeight="1">
      <c r="A277" s="27"/>
      <c r="B277" s="40"/>
      <c r="C277" s="38"/>
      <c r="D277" s="33"/>
      <c r="E277" s="137"/>
      <c r="F277" s="131"/>
      <c r="G277" s="118"/>
      <c r="H277" s="118"/>
      <c r="I277" s="118"/>
      <c r="J277" s="118"/>
      <c r="K277" s="131"/>
      <c r="L277" s="118"/>
      <c r="M277" s="118"/>
      <c r="N277" s="145"/>
      <c r="O277" s="30"/>
    </row>
    <row r="278" spans="1:15" ht="15.75" customHeight="1">
      <c r="A278" s="27"/>
      <c r="B278" s="40"/>
      <c r="C278" s="38"/>
      <c r="D278" s="33"/>
      <c r="E278" s="137"/>
      <c r="F278" s="131"/>
      <c r="G278" s="118"/>
      <c r="H278" s="118"/>
      <c r="I278" s="118"/>
      <c r="J278" s="118"/>
      <c r="K278" s="131"/>
      <c r="L278" s="118"/>
      <c r="M278" s="118"/>
      <c r="N278" s="145"/>
      <c r="O278" s="30"/>
    </row>
    <row r="279" spans="1:15" ht="15.75" customHeight="1">
      <c r="A279" s="27"/>
      <c r="B279" s="40"/>
      <c r="C279" s="38"/>
      <c r="D279" s="33"/>
      <c r="E279" s="137"/>
      <c r="F279" s="131"/>
      <c r="G279" s="118"/>
      <c r="H279" s="118"/>
      <c r="I279" s="118"/>
      <c r="J279" s="118"/>
      <c r="K279" s="131"/>
      <c r="L279" s="118"/>
      <c r="M279" s="118"/>
      <c r="N279" s="145"/>
      <c r="O279" s="30"/>
    </row>
    <row r="280" spans="1:15" ht="15.75" customHeight="1">
      <c r="A280" s="27"/>
      <c r="B280" s="40"/>
      <c r="C280" s="38"/>
      <c r="D280" s="33"/>
      <c r="E280" s="137"/>
      <c r="F280" s="131"/>
      <c r="G280" s="118"/>
      <c r="H280" s="118"/>
      <c r="I280" s="118"/>
      <c r="J280" s="118"/>
      <c r="K280" s="131"/>
      <c r="L280" s="118"/>
      <c r="M280" s="118"/>
      <c r="N280" s="145"/>
      <c r="O280" s="30"/>
    </row>
    <row r="281" spans="1:15" ht="15.75" customHeight="1">
      <c r="A281" s="27"/>
      <c r="B281" s="40"/>
      <c r="C281" s="38"/>
      <c r="D281" s="33"/>
      <c r="E281" s="137"/>
      <c r="F281" s="131"/>
      <c r="G281" s="118"/>
      <c r="H281" s="118"/>
      <c r="I281" s="118"/>
      <c r="J281" s="118"/>
      <c r="K281" s="131"/>
      <c r="L281" s="118"/>
      <c r="M281" s="118"/>
      <c r="N281" s="145"/>
      <c r="O281" s="30"/>
    </row>
    <row r="282" spans="1:15" ht="15.75" customHeight="1">
      <c r="A282" s="27"/>
      <c r="B282" s="40"/>
      <c r="C282" s="38"/>
      <c r="D282" s="33"/>
      <c r="E282" s="137"/>
      <c r="F282" s="131"/>
      <c r="G282" s="118"/>
      <c r="H282" s="118"/>
      <c r="I282" s="118"/>
      <c r="J282" s="118"/>
      <c r="K282" s="131"/>
      <c r="L282" s="118"/>
      <c r="M282" s="118"/>
      <c r="N282" s="145"/>
      <c r="O282" s="30"/>
    </row>
    <row r="283" spans="1:15" ht="15.75" customHeight="1">
      <c r="A283" s="27"/>
      <c r="B283" s="40"/>
      <c r="C283" s="38"/>
      <c r="D283" s="33"/>
      <c r="E283" s="137"/>
      <c r="F283" s="131"/>
      <c r="G283" s="118"/>
      <c r="H283" s="118"/>
      <c r="I283" s="118"/>
      <c r="J283" s="118"/>
      <c r="K283" s="131"/>
      <c r="L283" s="118"/>
      <c r="M283" s="118"/>
      <c r="N283" s="145"/>
      <c r="O283" s="30"/>
    </row>
    <row r="284" spans="1:15" ht="15.75" customHeight="1">
      <c r="A284" s="27"/>
      <c r="B284" s="40"/>
      <c r="C284" s="38"/>
      <c r="D284" s="33"/>
      <c r="E284" s="137"/>
      <c r="F284" s="131"/>
      <c r="G284" s="118"/>
      <c r="H284" s="118"/>
      <c r="I284" s="118"/>
      <c r="J284" s="118"/>
      <c r="K284" s="131"/>
      <c r="L284" s="118"/>
      <c r="M284" s="118"/>
      <c r="N284" s="145"/>
      <c r="O284" s="30"/>
    </row>
    <row r="285" spans="1:15" ht="15.75" customHeight="1">
      <c r="A285" s="27"/>
      <c r="B285" s="40"/>
      <c r="C285" s="38"/>
      <c r="D285" s="33"/>
      <c r="E285" s="137"/>
      <c r="F285" s="131"/>
      <c r="G285" s="118"/>
      <c r="H285" s="118"/>
      <c r="I285" s="118"/>
      <c r="J285" s="118"/>
      <c r="K285" s="131"/>
      <c r="L285" s="118"/>
      <c r="M285" s="118"/>
      <c r="N285" s="145"/>
      <c r="O285" s="30"/>
    </row>
    <row r="286" spans="1:15" ht="15.75" customHeight="1">
      <c r="A286" s="27"/>
      <c r="B286" s="40"/>
      <c r="C286" s="38"/>
      <c r="D286" s="33"/>
      <c r="E286" s="137"/>
      <c r="F286" s="131"/>
      <c r="G286" s="118"/>
      <c r="H286" s="118"/>
      <c r="I286" s="118"/>
      <c r="J286" s="118"/>
      <c r="K286" s="131"/>
      <c r="L286" s="118"/>
      <c r="M286" s="118"/>
      <c r="N286" s="145"/>
      <c r="O286" s="30"/>
    </row>
    <row r="287" spans="1:15" ht="15.75" customHeight="1">
      <c r="A287" s="27"/>
      <c r="B287" s="40"/>
      <c r="C287" s="38"/>
      <c r="D287" s="33"/>
      <c r="E287" s="137"/>
      <c r="F287" s="131"/>
      <c r="G287" s="118"/>
      <c r="H287" s="118"/>
      <c r="I287" s="118"/>
      <c r="J287" s="118"/>
      <c r="K287" s="131"/>
      <c r="L287" s="118"/>
      <c r="M287" s="118"/>
      <c r="N287" s="145"/>
      <c r="O287" s="30"/>
    </row>
    <row r="288" spans="1:15" ht="15.75" customHeight="1">
      <c r="A288" s="27"/>
      <c r="B288" s="40"/>
      <c r="C288" s="38"/>
      <c r="D288" s="33"/>
      <c r="E288" s="137"/>
      <c r="F288" s="131"/>
      <c r="G288" s="118"/>
      <c r="H288" s="118"/>
      <c r="I288" s="118"/>
      <c r="J288" s="118"/>
      <c r="K288" s="131"/>
      <c r="L288" s="118"/>
      <c r="M288" s="118"/>
      <c r="N288" s="145"/>
      <c r="O288" s="30"/>
    </row>
    <row r="289" spans="1:15" ht="15.75" customHeight="1">
      <c r="A289" s="27"/>
      <c r="B289" s="40"/>
      <c r="C289" s="38"/>
      <c r="D289" s="33"/>
      <c r="E289" s="137"/>
      <c r="F289" s="131"/>
      <c r="G289" s="118"/>
      <c r="H289" s="118"/>
      <c r="I289" s="118"/>
      <c r="J289" s="118"/>
      <c r="K289" s="131"/>
      <c r="L289" s="118"/>
      <c r="M289" s="118"/>
      <c r="N289" s="145"/>
      <c r="O289" s="30"/>
    </row>
    <row r="290" spans="1:15" ht="15.75" customHeight="1">
      <c r="A290" s="27"/>
      <c r="B290" s="40"/>
      <c r="C290" s="38"/>
      <c r="D290" s="33"/>
      <c r="E290" s="137"/>
      <c r="F290" s="131"/>
      <c r="G290" s="118"/>
      <c r="H290" s="118"/>
      <c r="I290" s="118"/>
      <c r="J290" s="118"/>
      <c r="K290" s="131"/>
      <c r="L290" s="118"/>
      <c r="M290" s="118"/>
      <c r="N290" s="145"/>
      <c r="O290" s="30"/>
    </row>
    <row r="291" spans="1:15" ht="15.75" customHeight="1">
      <c r="A291" s="27"/>
      <c r="B291" s="40"/>
      <c r="C291" s="38"/>
      <c r="D291" s="33"/>
      <c r="E291" s="137"/>
      <c r="F291" s="131"/>
      <c r="G291" s="118"/>
      <c r="H291" s="118"/>
      <c r="I291" s="118"/>
      <c r="J291" s="118"/>
      <c r="K291" s="131"/>
      <c r="L291" s="118"/>
      <c r="M291" s="118"/>
      <c r="N291" s="145"/>
      <c r="O291" s="30"/>
    </row>
    <row r="292" spans="1:15" ht="15.75" customHeight="1">
      <c r="A292" s="27"/>
      <c r="B292" s="40"/>
      <c r="C292" s="38"/>
      <c r="D292" s="33"/>
      <c r="E292" s="137"/>
      <c r="F292" s="131"/>
      <c r="G292" s="118"/>
      <c r="H292" s="118"/>
      <c r="I292" s="118"/>
      <c r="J292" s="118"/>
      <c r="K292" s="131"/>
      <c r="L292" s="118"/>
      <c r="M292" s="118"/>
      <c r="N292" s="145"/>
      <c r="O292" s="30"/>
    </row>
    <row r="293" spans="1:15" ht="15.75" customHeight="1">
      <c r="A293" s="27"/>
      <c r="B293" s="40"/>
      <c r="C293" s="38"/>
      <c r="D293" s="33"/>
      <c r="E293" s="137"/>
      <c r="F293" s="131"/>
      <c r="G293" s="118"/>
      <c r="H293" s="118"/>
      <c r="I293" s="118"/>
      <c r="J293" s="118"/>
      <c r="K293" s="131"/>
      <c r="L293" s="118"/>
      <c r="M293" s="118"/>
      <c r="N293" s="145"/>
      <c r="O293" s="30"/>
    </row>
    <row r="294" spans="1:15" ht="15.75" customHeight="1">
      <c r="A294" s="27"/>
      <c r="B294" s="40"/>
      <c r="C294" s="38"/>
      <c r="D294" s="33"/>
      <c r="E294" s="137"/>
      <c r="F294" s="131"/>
      <c r="G294" s="118"/>
      <c r="H294" s="118"/>
      <c r="I294" s="118"/>
      <c r="J294" s="118"/>
      <c r="K294" s="131"/>
      <c r="L294" s="118"/>
      <c r="M294" s="118"/>
      <c r="N294" s="145"/>
      <c r="O294" s="30"/>
    </row>
    <row r="295" spans="1:15" ht="15.75" customHeight="1">
      <c r="A295" s="27"/>
      <c r="B295" s="40"/>
      <c r="C295" s="38"/>
      <c r="D295" s="33"/>
      <c r="E295" s="137"/>
      <c r="F295" s="131"/>
      <c r="G295" s="118"/>
      <c r="H295" s="118"/>
      <c r="I295" s="118"/>
      <c r="J295" s="118"/>
      <c r="K295" s="131"/>
      <c r="L295" s="118"/>
      <c r="M295" s="118"/>
      <c r="N295" s="145"/>
      <c r="O295" s="30"/>
    </row>
    <row r="296" spans="1:15" ht="15.75" customHeight="1">
      <c r="A296" s="27"/>
      <c r="B296" s="40"/>
      <c r="C296" s="38"/>
      <c r="D296" s="33"/>
      <c r="E296" s="137"/>
      <c r="F296" s="131"/>
      <c r="G296" s="118"/>
      <c r="H296" s="118"/>
      <c r="I296" s="118"/>
      <c r="J296" s="118"/>
      <c r="K296" s="131"/>
      <c r="L296" s="118"/>
      <c r="M296" s="118"/>
      <c r="N296" s="145"/>
      <c r="O296" s="30"/>
    </row>
    <row r="297" spans="1:15" ht="15.75" customHeight="1">
      <c r="A297" s="27"/>
      <c r="B297" s="40"/>
      <c r="C297" s="38"/>
      <c r="D297" s="33"/>
      <c r="E297" s="137"/>
      <c r="F297" s="131"/>
      <c r="G297" s="118"/>
      <c r="H297" s="118"/>
      <c r="I297" s="118"/>
      <c r="J297" s="118"/>
      <c r="K297" s="131"/>
      <c r="L297" s="118"/>
      <c r="M297" s="118"/>
      <c r="N297" s="145"/>
      <c r="O297" s="30"/>
    </row>
    <row r="298" spans="1:15" ht="15.75" customHeight="1">
      <c r="A298" s="27"/>
      <c r="B298" s="40"/>
      <c r="C298" s="38"/>
      <c r="D298" s="33"/>
      <c r="E298" s="137"/>
      <c r="F298" s="131"/>
      <c r="G298" s="118"/>
      <c r="H298" s="118"/>
      <c r="I298" s="118"/>
      <c r="J298" s="118"/>
      <c r="K298" s="131"/>
      <c r="L298" s="118"/>
      <c r="M298" s="118"/>
      <c r="N298" s="145"/>
      <c r="O298" s="30"/>
    </row>
    <row r="299" spans="1:15" ht="15.75" customHeight="1">
      <c r="A299" s="27"/>
      <c r="B299" s="40"/>
      <c r="C299" s="38"/>
      <c r="D299" s="33"/>
      <c r="E299" s="137"/>
      <c r="F299" s="131"/>
      <c r="G299" s="118"/>
      <c r="H299" s="118"/>
      <c r="I299" s="118"/>
      <c r="J299" s="118"/>
      <c r="K299" s="131"/>
      <c r="L299" s="118"/>
      <c r="M299" s="118"/>
      <c r="N299" s="145"/>
      <c r="O299" s="30"/>
    </row>
    <row r="300" spans="1:15" ht="15.75" customHeight="1">
      <c r="A300" s="27"/>
      <c r="B300" s="40"/>
      <c r="C300" s="38"/>
      <c r="D300" s="33"/>
      <c r="E300" s="137"/>
      <c r="F300" s="131"/>
      <c r="G300" s="118"/>
      <c r="H300" s="118"/>
      <c r="I300" s="118"/>
      <c r="J300" s="118"/>
      <c r="K300" s="131"/>
      <c r="L300" s="118"/>
      <c r="M300" s="118"/>
      <c r="N300" s="145"/>
      <c r="O300" s="30"/>
    </row>
    <row r="301" spans="1:15" ht="15.75" customHeight="1">
      <c r="A301" s="27"/>
      <c r="B301" s="40"/>
      <c r="C301" s="38"/>
      <c r="D301" s="33"/>
      <c r="E301" s="137"/>
      <c r="F301" s="131"/>
      <c r="G301" s="118"/>
      <c r="H301" s="118"/>
      <c r="I301" s="118"/>
      <c r="J301" s="118"/>
      <c r="K301" s="131"/>
      <c r="L301" s="118"/>
      <c r="M301" s="118"/>
      <c r="N301" s="145"/>
      <c r="O301" s="30"/>
    </row>
    <row r="302" spans="1:15" ht="15.75" customHeight="1">
      <c r="A302" s="27"/>
      <c r="B302" s="40"/>
      <c r="C302" s="38"/>
      <c r="D302" s="33"/>
      <c r="E302" s="137"/>
      <c r="F302" s="131"/>
      <c r="G302" s="118"/>
      <c r="H302" s="118"/>
      <c r="I302" s="118"/>
      <c r="J302" s="118"/>
      <c r="K302" s="131"/>
      <c r="L302" s="118"/>
      <c r="M302" s="118"/>
      <c r="N302" s="145"/>
      <c r="O302" s="30"/>
    </row>
    <row r="303" spans="1:15" ht="15.75" customHeight="1">
      <c r="A303" s="27"/>
      <c r="B303" s="40"/>
      <c r="C303" s="38"/>
      <c r="D303" s="33"/>
      <c r="E303" s="137"/>
      <c r="F303" s="131"/>
      <c r="G303" s="118"/>
      <c r="H303" s="118"/>
      <c r="I303" s="118"/>
      <c r="J303" s="118"/>
      <c r="K303" s="131"/>
      <c r="L303" s="118"/>
      <c r="M303" s="118"/>
      <c r="N303" s="145"/>
      <c r="O303" s="30"/>
    </row>
    <row r="304" spans="1:15" ht="15.75" customHeight="1">
      <c r="A304" s="27"/>
      <c r="B304" s="40"/>
      <c r="C304" s="38"/>
      <c r="D304" s="33"/>
      <c r="E304" s="137"/>
      <c r="F304" s="131"/>
      <c r="G304" s="118"/>
      <c r="H304" s="118"/>
      <c r="I304" s="118"/>
      <c r="J304" s="118"/>
      <c r="K304" s="131"/>
      <c r="L304" s="118"/>
      <c r="M304" s="118"/>
      <c r="N304" s="145"/>
      <c r="O304" s="30"/>
    </row>
    <row r="305" spans="1:15" ht="15.75" customHeight="1">
      <c r="A305" s="27"/>
      <c r="B305" s="40"/>
      <c r="C305" s="38"/>
      <c r="D305" s="33"/>
      <c r="E305" s="137"/>
      <c r="F305" s="131"/>
      <c r="G305" s="118"/>
      <c r="H305" s="118"/>
      <c r="I305" s="118"/>
      <c r="J305" s="118"/>
      <c r="K305" s="131"/>
      <c r="L305" s="118"/>
      <c r="M305" s="118"/>
      <c r="N305" s="145"/>
      <c r="O305" s="30"/>
    </row>
    <row r="306" spans="1:15" ht="15.75" customHeight="1">
      <c r="A306" s="27"/>
      <c r="B306" s="40"/>
      <c r="C306" s="38"/>
      <c r="D306" s="33"/>
      <c r="E306" s="137"/>
      <c r="F306" s="131"/>
      <c r="G306" s="118"/>
      <c r="H306" s="118"/>
      <c r="I306" s="118"/>
      <c r="J306" s="118"/>
      <c r="K306" s="131"/>
      <c r="L306" s="118"/>
      <c r="M306" s="118"/>
      <c r="N306" s="145"/>
      <c r="O306" s="30"/>
    </row>
    <row r="307" spans="1:15" ht="26.25" customHeight="1">
      <c r="A307" s="74"/>
      <c r="B307" s="75"/>
      <c r="C307" s="76"/>
      <c r="D307" s="75"/>
      <c r="E307" s="77"/>
      <c r="F307" s="78"/>
      <c r="G307" s="79"/>
      <c r="H307" s="79"/>
      <c r="I307" s="79"/>
      <c r="J307" s="79"/>
      <c r="K307" s="79"/>
      <c r="L307" s="79"/>
      <c r="M307" s="79"/>
      <c r="N307" s="80"/>
      <c r="O307" s="30"/>
    </row>
  </sheetData>
  <sheetProtection/>
  <mergeCells count="4">
    <mergeCell ref="A3:C3"/>
    <mergeCell ref="E3:F3"/>
    <mergeCell ref="A4:C4"/>
    <mergeCell ref="A6:M6"/>
  </mergeCells>
  <hyperlinks>
    <hyperlink ref="N65327" r:id="rId1" display="DATA:Setembro/2010"/>
    <hyperlink ref="N65321" r:id="rId2" display="DATA:Setembro/2010"/>
    <hyperlink ref="N65315" r:id="rId3" display="DATA:Setembro/2010"/>
    <hyperlink ref="N65292" r:id="rId4" display="DATA:Setembro/2010"/>
    <hyperlink ref="N65290" r:id="rId5" display="DATA:Setembro/2010"/>
    <hyperlink ref="N65328" r:id="rId6" display="DATA:Setembro/2010"/>
    <hyperlink ref="N65322" r:id="rId7" display="DATA:Setembro/2010"/>
    <hyperlink ref="N65316" r:id="rId8" display="DATA:Setembro/2010"/>
    <hyperlink ref="N65293" r:id="rId9" display="DATA:Setembro/2010"/>
    <hyperlink ref="N65291" r:id="rId10" display="DATA:Setembro/2010"/>
    <hyperlink ref="N65326" r:id="rId11" display="DATA:Setembro/2010"/>
    <hyperlink ref="N65320" r:id="rId12" display="DATA:Setembro/2010"/>
    <hyperlink ref="N65314" r:id="rId13" display="DATA:Setembro/2010"/>
    <hyperlink ref="N65289" r:id="rId14" display="DATA:Setembro/2010"/>
    <hyperlink ref="N65366" r:id="rId15" display="DATA:Setembro/2010"/>
    <hyperlink ref="N65360" r:id="rId16" display="DATA:Setembro/2010"/>
    <hyperlink ref="N65354" r:id="rId17" display="DATA:Setembro/2010"/>
    <hyperlink ref="N65331" r:id="rId18" display="DATA:Setembro/2010"/>
    <hyperlink ref="N65329" r:id="rId19" display="DATA:Setembro/2010"/>
    <hyperlink ref="N6" r:id="rId20" display="DATA:Setembro/2010"/>
    <hyperlink ref="N65374" r:id="rId21" display="DATA:Setembro/2010"/>
    <hyperlink ref="N65368" r:id="rId22" display="DATA:Setembro/2010"/>
    <hyperlink ref="N65362" r:id="rId23" display="DATA:Setembro/2010"/>
    <hyperlink ref="N65339" r:id="rId24" display="DATA:Setembro/2010"/>
    <hyperlink ref="N65337" r:id="rId25" display="DATA:Setembro/2010"/>
    <hyperlink ref="N411" r:id="rId26" display="DATA:Setembro/2010"/>
    <hyperlink ref="N366" r:id="rId27" display="DATA:Setembro/2010"/>
    <hyperlink ref="N364" r:id="rId28" display="DATA:Setembro/2010"/>
    <hyperlink ref="N412" r:id="rId29" display="DATA:Setembro/2010"/>
    <hyperlink ref="N367" r:id="rId30" display="DATA:Setembro/2010"/>
    <hyperlink ref="N365" r:id="rId31" display="DATA:Setembro/2010"/>
    <hyperlink ref="N410" r:id="rId32" display="DATA:Setembro/2010"/>
    <hyperlink ref="N363" r:id="rId33" display="DATA:Setembro/2010"/>
    <hyperlink ref="N450" r:id="rId34" display="DATA:Setembro/2010"/>
    <hyperlink ref="N404" r:id="rId35" display="DATA:Setembro/2010"/>
    <hyperlink ref="N402" r:id="rId36" display="DATA:Setembro/2010"/>
    <hyperlink ref="N65427" r:id="rId37" display="DATA:Setembro/2010"/>
    <hyperlink ref="N65421" r:id="rId38" display="DATA:Setembro/2010"/>
    <hyperlink ref="N65415" r:id="rId39" display="DATA:Setembro/2010"/>
    <hyperlink ref="N65392" r:id="rId40" display="DATA:Setembro/2010"/>
    <hyperlink ref="N65390" r:id="rId41" display="DATA:Setembro/2010"/>
    <hyperlink ref="N65428" r:id="rId42" display="DATA:Setembro/2010"/>
    <hyperlink ref="N65422" r:id="rId43" display="DATA:Setembro/2010"/>
    <hyperlink ref="N65416" r:id="rId44" display="DATA:Setembro/2010"/>
    <hyperlink ref="N65393" r:id="rId45" display="DATA:Setembro/2010"/>
    <hyperlink ref="N65391" r:id="rId46" display="DATA:Setembro/2010"/>
    <hyperlink ref="N65426" r:id="rId47" display="DATA:Setembro/2010"/>
    <hyperlink ref="N65420" r:id="rId48" display="DATA:Setembro/2010"/>
    <hyperlink ref="N65414" r:id="rId49" display="DATA:Setembro/2010"/>
    <hyperlink ref="N65389" r:id="rId50" display="DATA:Setembro/2010"/>
    <hyperlink ref="N336" r:id="rId51" display="DATA:Setembro/2010"/>
    <hyperlink ref="N65454" r:id="rId52" display="DATA:Setembro/2010"/>
    <hyperlink ref="N65431" r:id="rId53" display="DATA:Setembro/2010"/>
    <hyperlink ref="N65429" r:id="rId54" display="DATA:Setembro/2010"/>
    <hyperlink ref="N65439" r:id="rId55" display="DATA:Setembro/2010"/>
    <hyperlink ref="N65437" r:id="rId56" display="DATA:Setembro/2010"/>
    <hyperlink ref="N65376" r:id="rId57" display="DATA:Setembro/2010"/>
    <hyperlink ref="N65370" r:id="rId58" display="DATA:Setembro/2010"/>
    <hyperlink ref="N65364" r:id="rId59" display="DATA:Setembro/2010"/>
    <hyperlink ref="N65341" r:id="rId60" display="DATA:Setembro/2010"/>
    <hyperlink ref="N65377" r:id="rId61" display="DATA:Setembro/2010"/>
    <hyperlink ref="N65371" r:id="rId62" display="DATA:Setembro/2010"/>
    <hyperlink ref="N65365" r:id="rId63" display="DATA:Setembro/2010"/>
    <hyperlink ref="N65342" r:id="rId64" display="DATA:Setembro/2010"/>
    <hyperlink ref="N65340" r:id="rId65" display="DATA:Setembro/2010"/>
    <hyperlink ref="N65375" r:id="rId66" display="DATA:Setembro/2010"/>
    <hyperlink ref="N65369" r:id="rId67" display="DATA:Setembro/2010"/>
    <hyperlink ref="N65363" r:id="rId68" display="DATA:Setembro/2010"/>
    <hyperlink ref="N65338" r:id="rId69" display="DATA:Setembro/2010"/>
    <hyperlink ref="N65409" r:id="rId70" display="DATA:Setembro/2010"/>
    <hyperlink ref="N65403" r:id="rId71" display="DATA:Setembro/2010"/>
    <hyperlink ref="N65380" r:id="rId72" display="DATA:Setembro/2010"/>
    <hyperlink ref="N65378" r:id="rId73" display="DATA:Setembro/2010"/>
    <hyperlink ref="N65423" r:id="rId74" display="DATA:Setembro/2010"/>
    <hyperlink ref="N65417" r:id="rId75" display="DATA:Setembro/2010"/>
    <hyperlink ref="N65411" r:id="rId76" display="DATA:Setembro/2010"/>
    <hyperlink ref="N65388" r:id="rId77" display="DATA:Setembro/2010"/>
    <hyperlink ref="N65386" r:id="rId78" display="DATA:Setembro/2010"/>
    <hyperlink ref="N65361" r:id="rId79" display="DATA:Setembro/2010"/>
    <hyperlink ref="N65355" r:id="rId80" display="DATA:Setembro/2010"/>
    <hyperlink ref="N65349" r:id="rId81" display="DATA:Setembro/2010"/>
    <hyperlink ref="N65324" r:id="rId82" display="DATA:Setembro/2010"/>
    <hyperlink ref="N65356" r:id="rId83" display="DATA:Setembro/2010"/>
    <hyperlink ref="N65350" r:id="rId84" display="DATA:Setembro/2010"/>
    <hyperlink ref="N65325" r:id="rId85" display="DATA:Setembro/2010"/>
    <hyperlink ref="N65348" r:id="rId86" display="DATA:Setembro/2010"/>
    <hyperlink ref="N65323" r:id="rId87" display="DATA:Setembro/2010"/>
    <hyperlink ref="N65400" r:id="rId88" display="DATA:Setembro/2010"/>
    <hyperlink ref="N65394" r:id="rId89" display="DATA:Setembro/2010"/>
    <hyperlink ref="N65408" r:id="rId90" display="DATA:Setembro/2010"/>
    <hyperlink ref="N65402" r:id="rId91" display="DATA:Setembro/2010"/>
    <hyperlink ref="N65396" r:id="rId92" display="DATA:Setembro/2010"/>
    <hyperlink ref="N65373" r:id="rId93" display="DATA:Setembro/2010"/>
    <hyperlink ref="N65296" r:id="rId94" display="DATA:Setembro/2010"/>
    <hyperlink ref="N65284" r:id="rId95" display="DATA:Setembro/2010"/>
    <hyperlink ref="N65261" r:id="rId96" display="DATA:Setembro/2010"/>
    <hyperlink ref="N65259" r:id="rId97" display="DATA:Setembro/2010"/>
    <hyperlink ref="N65297" r:id="rId98" display="DATA:Setembro/2010"/>
    <hyperlink ref="N65285" r:id="rId99" display="DATA:Setembro/2010"/>
    <hyperlink ref="N65262" r:id="rId100" display="DATA:Setembro/2010"/>
    <hyperlink ref="N65260" r:id="rId101" display="DATA:Setembro/2010"/>
    <hyperlink ref="N65295" r:id="rId102" display="DATA:Setembro/2010"/>
    <hyperlink ref="N65283" r:id="rId103" display="DATA:Setembro/2010"/>
    <hyperlink ref="N65258" r:id="rId104" display="DATA:Setembro/2010"/>
    <hyperlink ref="N65335" r:id="rId105" display="DATA:Setembro/2010"/>
    <hyperlink ref="N65300" r:id="rId106" display="DATA:Setembro/2010"/>
    <hyperlink ref="N65298" r:id="rId107" display="DATA:Setembro/2010"/>
    <hyperlink ref="N65343" r:id="rId108" display="DATA:Setembro/2010"/>
    <hyperlink ref="N65308" r:id="rId109" display="DATA:Setembro/2010"/>
    <hyperlink ref="N65306" r:id="rId110" display="DATA:Setembro/2010"/>
    <hyperlink ref="N65279" r:id="rId111" display="DATA:Setembro/2010"/>
    <hyperlink ref="N65273" r:id="rId112" display="DATA:Setembro/2010"/>
    <hyperlink ref="N65250" r:id="rId113" display="DATA:Setembro/2010"/>
    <hyperlink ref="N65248" r:id="rId114" display="DATA:Setembro/2010"/>
    <hyperlink ref="N65286" r:id="rId115" display="DATA:Setembro/2010"/>
    <hyperlink ref="N65280" r:id="rId116" display="DATA:Setembro/2010"/>
    <hyperlink ref="N65274" r:id="rId117" display="DATA:Setembro/2010"/>
    <hyperlink ref="N65251" r:id="rId118" display="DATA:Setembro/2010"/>
    <hyperlink ref="N65249" r:id="rId119" display="DATA:Setembro/2010"/>
    <hyperlink ref="N65278" r:id="rId120" display="DATA:Setembro/2010"/>
    <hyperlink ref="N65272" r:id="rId121" display="DATA:Setembro/2010"/>
    <hyperlink ref="N65247" r:id="rId122" display="DATA:Setembro/2010"/>
    <hyperlink ref="N65318" r:id="rId123" display="DATA:Setembro/2010"/>
    <hyperlink ref="N65312" r:id="rId124" display="DATA:Setembro/2010"/>
    <hyperlink ref="N65287" r:id="rId125" display="DATA:Setembro/2010"/>
    <hyperlink ref="N65332" r:id="rId126" display="DATA:Setembro/2010"/>
    <hyperlink ref="N65270" r:id="rId127" display="DATA:Setembro/2010"/>
    <hyperlink ref="N65264" r:id="rId128" display="DATA:Setembro/2010"/>
    <hyperlink ref="N65235" r:id="rId129" display="DATA:Setembro/2010"/>
    <hyperlink ref="N65233" r:id="rId130" display="DATA:Setembro/2010"/>
    <hyperlink ref="N65271" r:id="rId131" display="DATA:Setembro/2010"/>
    <hyperlink ref="N65265" r:id="rId132" display="DATA:Setembro/2010"/>
    <hyperlink ref="N65236" r:id="rId133" display="DATA:Setembro/2010"/>
    <hyperlink ref="N65234" r:id="rId134" display="DATA:Setembro/2010"/>
    <hyperlink ref="N65269" r:id="rId135" display="DATA:Setembro/2010"/>
    <hyperlink ref="N65263" r:id="rId136" display="DATA:Setembro/2010"/>
    <hyperlink ref="N65257" r:id="rId137" display="DATA:Setembro/2010"/>
    <hyperlink ref="N65232" r:id="rId138" display="DATA:Setembro/2010"/>
    <hyperlink ref="N65309" r:id="rId139" display="DATA:Setembro/2010"/>
    <hyperlink ref="N65303" r:id="rId140" display="DATA:Setembro/2010"/>
    <hyperlink ref="N65317" r:id="rId141" display="DATA:Setembro/2010"/>
    <hyperlink ref="N65311" r:id="rId142" display="DATA:Setembro/2010"/>
    <hyperlink ref="N65305" r:id="rId143" display="DATA:Setembro/2010"/>
    <hyperlink ref="N65282" r:id="rId144" display="DATA:Setembro/2010"/>
    <hyperlink ref="N65372" r:id="rId145" display="DATA:Setembro/2010"/>
    <hyperlink ref="N65410" r:id="rId146" display="DATA:Setembro/2010"/>
    <hyperlink ref="N65404" r:id="rId147" display="DATA:Setembro/2010"/>
    <hyperlink ref="N65381" r:id="rId148" display="DATA:Setembro/2010"/>
    <hyperlink ref="N65379" r:id="rId149" display="DATA:Setembro/2010"/>
    <hyperlink ref="N65424" r:id="rId150" display="DATA:Setembro/2010"/>
    <hyperlink ref="N65418" r:id="rId151" display="DATA:Setembro/2010"/>
    <hyperlink ref="N65412" r:id="rId152" display="DATA:Setembro/2010"/>
    <hyperlink ref="N65387" r:id="rId153" display="DATA:Setembro/2010"/>
    <hyperlink ref="N461" r:id="rId154" display="DATA:Setembro/2010"/>
    <hyperlink ref="N416" r:id="rId155" display="DATA:Setembro/2010"/>
    <hyperlink ref="N414" r:id="rId156" display="DATA:Setembro/2010"/>
    <hyperlink ref="N462" r:id="rId157" display="DATA:Setembro/2010"/>
    <hyperlink ref="N417" r:id="rId158" display="DATA:Setembro/2010"/>
    <hyperlink ref="N415" r:id="rId159" display="DATA:Setembro/2010"/>
    <hyperlink ref="N460" r:id="rId160" display="DATA:Setembro/2010"/>
    <hyperlink ref="N413" r:id="rId161" display="DATA:Setembro/2010"/>
    <hyperlink ref="N500" r:id="rId162" display="DATA:Setembro/2010"/>
    <hyperlink ref="N454" r:id="rId163" display="DATA:Setembro/2010"/>
    <hyperlink ref="N452" r:id="rId164" display="DATA:Setembro/2010"/>
    <hyperlink ref="N314" r:id="rId165" display="DATA:Setembro/2010"/>
    <hyperlink ref="N65442" r:id="rId166" display="DATA:Setembro/2010"/>
    <hyperlink ref="N65440" r:id="rId167" display="DATA:Setembro/2010"/>
    <hyperlink ref="N315" r:id="rId168" display="DATA:Setembro/2010"/>
    <hyperlink ref="N65443" r:id="rId169" display="DATA:Setembro/2010"/>
    <hyperlink ref="N65441" r:id="rId170" display="DATA:Setembro/2010"/>
    <hyperlink ref="N313" r:id="rId171" display="DATA:Setembro/2010"/>
    <hyperlink ref="N386" r:id="rId172" display="DATA:Setembro/2010"/>
    <hyperlink ref="N65425" r:id="rId173" display="DATA:Setembro/2010"/>
    <hyperlink ref="N65419" r:id="rId174" display="DATA:Setembro/2010"/>
    <hyperlink ref="N65413" r:id="rId175" display="DATA:Setembro/2010"/>
    <hyperlink ref="N65453" r:id="rId176" display="DATA:Setembro/2010"/>
    <hyperlink ref="N65430" r:id="rId177" display="DATA:Setembro/2010"/>
    <hyperlink ref="N65438" r:id="rId178" display="DATA:Setembro/2010"/>
    <hyperlink ref="N65436" r:id="rId179" display="DATA:Setembro/2010"/>
    <hyperlink ref="N65405" r:id="rId180" display="DATA:Setembro/2010"/>
    <hyperlink ref="N65399" r:id="rId181" display="DATA:Setembro/2010"/>
    <hyperlink ref="N65406" r:id="rId182" display="DATA:Setembro/2010"/>
    <hyperlink ref="N65398" r:id="rId183" display="DATA:Setembro/2010"/>
    <hyperlink ref="N65450" r:id="rId184" display="DATA:Setembro/2010"/>
    <hyperlink ref="N65444" r:id="rId185" display="DATA:Setembro/2010"/>
    <hyperlink ref="N65458" r:id="rId186" display="DATA:Setembro/2010"/>
    <hyperlink ref="N65452" r:id="rId187" display="DATA:Setembro/2010"/>
    <hyperlink ref="N65446" r:id="rId188" display="DATA:Setembro/2010"/>
    <hyperlink ref="N65346" r:id="rId189" display="DATA:Setembro/2010"/>
    <hyperlink ref="N65334" r:id="rId190" display="DATA:Setembro/2010"/>
    <hyperlink ref="N65347" r:id="rId191" display="DATA:Setembro/2010"/>
    <hyperlink ref="N65310" r:id="rId192" display="DATA:Setembro/2010"/>
    <hyperlink ref="N65345" r:id="rId193" display="DATA:Setembro/2010"/>
    <hyperlink ref="N65333" r:id="rId194" display="DATA:Setembro/2010"/>
    <hyperlink ref="N65385" r:id="rId195" display="DATA:Setembro/2010"/>
    <hyperlink ref="N65358" r:id="rId196" display="DATA:Setembro/2010"/>
    <hyperlink ref="N65336" r:id="rId197" display="DATA:Setembro/2010"/>
    <hyperlink ref="N65330" r:id="rId198" display="DATA:Setembro/2010"/>
    <hyperlink ref="N65301" r:id="rId199" display="DATA:Setembro/2010"/>
    <hyperlink ref="N65299" r:id="rId200" display="DATA:Setembro/2010"/>
    <hyperlink ref="N65382" r:id="rId201" display="DATA:Setembro/2010"/>
    <hyperlink ref="N65319" r:id="rId202" display="DATA:Setembro/2010"/>
    <hyperlink ref="N65313" r:id="rId203" display="DATA:Setembro/2010"/>
    <hyperlink ref="N65307" r:id="rId204" display="DATA:Setembro/2010"/>
    <hyperlink ref="N65359" r:id="rId205" display="DATA:Setembro/2010"/>
    <hyperlink ref="N65353" r:id="rId206" display="DATA:Setembro/2010"/>
    <hyperlink ref="N65367" r:id="rId207" display="DATA:Setembro/2010"/>
    <hyperlink ref="N65357" r:id="rId208" display="DATA:Setembro/2010"/>
    <hyperlink ref="N65435" r:id="rId209" display="DATA:Setembro/2010"/>
    <hyperlink ref="N332" r:id="rId210" display="DATA:Setembro/2010"/>
    <hyperlink ref="N65456" r:id="rId211" display="DATA:Setembro/2010"/>
    <hyperlink ref="N65433" r:id="rId212" display="DATA:Setembro/2010"/>
    <hyperlink ref="N65206" r:id="rId213" display="DATA:Setembro/2010"/>
    <hyperlink ref="N65200" r:id="rId214" display="DATA:Setembro/2010"/>
    <hyperlink ref="N65194" r:id="rId215" display="DATA:Setembro/2010"/>
    <hyperlink ref="N65171" r:id="rId216" display="DATA:Setembro/2010"/>
    <hyperlink ref="N65169" r:id="rId217" display="DATA:Setembro/2010"/>
    <hyperlink ref="N65207" r:id="rId218" display="DATA:Setembro/2010"/>
    <hyperlink ref="N65201" r:id="rId219" display="DATA:Setembro/2010"/>
    <hyperlink ref="N65195" r:id="rId220" display="DATA:Setembro/2010"/>
    <hyperlink ref="N65172" r:id="rId221" display="DATA:Setembro/2010"/>
    <hyperlink ref="N65170" r:id="rId222" display="DATA:Setembro/2010"/>
    <hyperlink ref="N65205" r:id="rId223" display="DATA:Setembro/2010"/>
    <hyperlink ref="N65199" r:id="rId224" display="DATA:Setembro/2010"/>
    <hyperlink ref="N65193" r:id="rId225" display="DATA:Setembro/2010"/>
    <hyperlink ref="N65168" r:id="rId226" display="DATA:Setembro/2010"/>
    <hyperlink ref="N65245" r:id="rId227" display="DATA:Setembro/2010"/>
    <hyperlink ref="N65239" r:id="rId228" display="DATA:Setembro/2010"/>
    <hyperlink ref="N65210" r:id="rId229" display="DATA:Setembro/2010"/>
    <hyperlink ref="N65208" r:id="rId230" display="DATA:Setembro/2010"/>
    <hyperlink ref="N65253" r:id="rId231" display="DATA:Setembro/2010"/>
    <hyperlink ref="N65241" r:id="rId232" display="DATA:Setembro/2010"/>
    <hyperlink ref="N65218" r:id="rId233" display="DATA:Setembro/2010"/>
    <hyperlink ref="N65216" r:id="rId234" display="DATA:Setembro/2010"/>
    <hyperlink ref="N65383" r:id="rId235" display="DATA:Setembro/2010"/>
    <hyperlink ref="N65384" r:id="rId236" display="DATA:Setembro/2010"/>
    <hyperlink ref="N65407" r:id="rId237" display="DATA:Setembro/2010"/>
    <hyperlink ref="N329" r:id="rId238" display="DATA:Setembro/2010"/>
    <hyperlink ref="N65447" r:id="rId239" display="DATA:Setembro/2010"/>
    <hyperlink ref="N65432" r:id="rId240" display="DATA:Setembro/2010"/>
    <hyperlink ref="N65294" r:id="rId241" display="DATA:Setembro/2010"/>
    <hyperlink ref="N65268" r:id="rId242" display="DATA:Setembro/2010"/>
    <hyperlink ref="N65255" r:id="rId243" display="DATA:Setembro/2010"/>
    <hyperlink ref="N65243" r:id="rId244" display="DATA:Setembro/2010"/>
    <hyperlink ref="N65220" r:id="rId245" display="DATA:Setembro/2010"/>
    <hyperlink ref="N65256" r:id="rId246" display="DATA:Setembro/2010"/>
    <hyperlink ref="N65244" r:id="rId247" display="DATA:Setembro/2010"/>
    <hyperlink ref="N65221" r:id="rId248" display="DATA:Setembro/2010"/>
    <hyperlink ref="N65219" r:id="rId249" display="DATA:Setembro/2010"/>
    <hyperlink ref="N65254" r:id="rId250" display="DATA:Setembro/2010"/>
    <hyperlink ref="N65242" r:id="rId251" display="DATA:Setembro/2010"/>
    <hyperlink ref="N65217" r:id="rId252" display="DATA:Setembro/2010"/>
    <hyperlink ref="N65288" r:id="rId253" display="DATA:Setembro/2010"/>
    <hyperlink ref="N65302" r:id="rId254" display="DATA:Setembro/2010"/>
    <hyperlink ref="N65267" r:id="rId255" display="DATA:Setembro/2010"/>
    <hyperlink ref="N65240" r:id="rId256" display="DATA:Setembro/2010"/>
    <hyperlink ref="N65228" r:id="rId257" display="DATA:Setembro/2010"/>
    <hyperlink ref="N65203" r:id="rId258" display="DATA:Setembro/2010"/>
    <hyperlink ref="N65229" r:id="rId259" display="DATA:Setembro/2010"/>
    <hyperlink ref="N65204" r:id="rId260" display="DATA:Setembro/2010"/>
    <hyperlink ref="N65227" r:id="rId261" display="DATA:Setembro/2010"/>
    <hyperlink ref="N65202" r:id="rId262" display="DATA:Setembro/2010"/>
    <hyperlink ref="N65281" r:id="rId263" display="DATA:Setembro/2010"/>
    <hyperlink ref="N65275" r:id="rId264" display="DATA:Setembro/2010"/>
    <hyperlink ref="N65252" r:id="rId265" display="DATA:Setembro/2010"/>
    <hyperlink ref="N65175" r:id="rId266" display="DATA:Setembro/2010"/>
    <hyperlink ref="N65163" r:id="rId267" display="DATA:Setembro/2010"/>
    <hyperlink ref="N65140" r:id="rId268" display="DATA:Setembro/2010"/>
    <hyperlink ref="N65138" r:id="rId269" display="DATA:Setembro/2010"/>
    <hyperlink ref="N65176" r:id="rId270" display="DATA:Setembro/2010"/>
    <hyperlink ref="N65164" r:id="rId271" display="DATA:Setembro/2010"/>
    <hyperlink ref="N65141" r:id="rId272" display="DATA:Setembro/2010"/>
    <hyperlink ref="N65139" r:id="rId273" display="DATA:Setembro/2010"/>
    <hyperlink ref="N65174" r:id="rId274" display="DATA:Setembro/2010"/>
    <hyperlink ref="N65162" r:id="rId275" display="DATA:Setembro/2010"/>
    <hyperlink ref="N65137" r:id="rId276" display="DATA:Setembro/2010"/>
    <hyperlink ref="N65214" r:id="rId277" display="DATA:Setembro/2010"/>
    <hyperlink ref="N65179" r:id="rId278" display="DATA:Setembro/2010"/>
    <hyperlink ref="N65177" r:id="rId279" display="DATA:Setembro/2010"/>
    <hyperlink ref="N65222" r:id="rId280" display="DATA:Setembro/2010"/>
    <hyperlink ref="N65187" r:id="rId281" display="DATA:Setembro/2010"/>
    <hyperlink ref="N65185" r:id="rId282" display="DATA:Setembro/2010"/>
    <hyperlink ref="N65158" r:id="rId283" display="DATA:Setembro/2010"/>
    <hyperlink ref="N65152" r:id="rId284" display="DATA:Setembro/2010"/>
    <hyperlink ref="N65129" r:id="rId285" display="DATA:Setembro/2010"/>
    <hyperlink ref="N65127" r:id="rId286" display="DATA:Setembro/2010"/>
    <hyperlink ref="N65165" r:id="rId287" display="DATA:Setembro/2010"/>
    <hyperlink ref="N65159" r:id="rId288" display="DATA:Setembro/2010"/>
    <hyperlink ref="N65153" r:id="rId289" display="DATA:Setembro/2010"/>
    <hyperlink ref="N65130" r:id="rId290" display="DATA:Setembro/2010"/>
    <hyperlink ref="N65128" r:id="rId291" display="DATA:Setembro/2010"/>
    <hyperlink ref="N65157" r:id="rId292" display="DATA:Setembro/2010"/>
    <hyperlink ref="N65151" r:id="rId293" display="DATA:Setembro/2010"/>
    <hyperlink ref="N65126" r:id="rId294" display="DATA:Setembro/2010"/>
    <hyperlink ref="N65197" r:id="rId295" display="DATA:Setembro/2010"/>
    <hyperlink ref="N65191" r:id="rId296" display="DATA:Setembro/2010"/>
    <hyperlink ref="N65166" r:id="rId297" display="DATA:Setembro/2010"/>
    <hyperlink ref="N65211" r:id="rId298" display="DATA:Setembro/2010"/>
    <hyperlink ref="N65149" r:id="rId299" display="DATA:Setembro/2010"/>
    <hyperlink ref="N65143" r:id="rId300" display="DATA:Setembro/2010"/>
    <hyperlink ref="N65114" r:id="rId301" display="DATA:Setembro/2010"/>
    <hyperlink ref="N65112" r:id="rId302" display="DATA:Setembro/2010"/>
    <hyperlink ref="N65150" r:id="rId303" display="DATA:Setembro/2010"/>
    <hyperlink ref="N65144" r:id="rId304" display="DATA:Setembro/2010"/>
    <hyperlink ref="N65115" r:id="rId305" display="DATA:Setembro/2010"/>
    <hyperlink ref="N65113" r:id="rId306" display="DATA:Setembro/2010"/>
    <hyperlink ref="N65148" r:id="rId307" display="DATA:Setembro/2010"/>
    <hyperlink ref="N65142" r:id="rId308" display="DATA:Setembro/2010"/>
    <hyperlink ref="N65136" r:id="rId309" display="DATA:Setembro/2010"/>
    <hyperlink ref="N65111" r:id="rId310" display="DATA:Setembro/2010"/>
    <hyperlink ref="N65188" r:id="rId311" display="DATA:Setembro/2010"/>
    <hyperlink ref="N65182" r:id="rId312" display="DATA:Setembro/2010"/>
    <hyperlink ref="N65196" r:id="rId313" display="DATA:Setembro/2010"/>
    <hyperlink ref="N65190" r:id="rId314" display="DATA:Setembro/2010"/>
    <hyperlink ref="N65184" r:id="rId315" display="DATA:Setembro/2010"/>
    <hyperlink ref="N65161" r:id="rId316" display="DATA:Setembro/2010"/>
    <hyperlink ref="N65266" r:id="rId317" display="DATA:Setembro/2010"/>
    <hyperlink ref="N340" r:id="rId318" display="DATA:Setembro/2010"/>
    <hyperlink ref="N341" r:id="rId319" display="DATA:Setembro/2010"/>
    <hyperlink ref="N65434" r:id="rId320" display="DATA:Setembro/2010"/>
    <hyperlink ref="N339" r:id="rId321" display="DATA:Setembro/2010"/>
    <hyperlink ref="N65457" r:id="rId322" display="DATA:Setembro/2010"/>
    <hyperlink ref="N379" r:id="rId323" display="DATA:Setembro/2010"/>
    <hyperlink ref="N333" r:id="rId324" display="DATA:Setembro/2010"/>
    <hyperlink ref="N331" r:id="rId325" display="DATA:Setembro/2010"/>
    <hyperlink ref="N65344" r:id="rId326" display="DATA:Setembro/2010"/>
    <hyperlink ref="N65351" r:id="rId327" display="DATA:Setembro/2010"/>
    <hyperlink ref="N65395" r:id="rId328" display="DATA:Setembro/2010"/>
    <hyperlink ref="N65397" r:id="rId329" display="DATA:Setembro/2010"/>
    <hyperlink ref="N65304" r:id="rId330" display="DATA:Setembro/2010"/>
    <hyperlink ref="N65352" r:id="rId331" display="DATA:Setembro/2010"/>
    <hyperlink ref="N65277" r:id="rId332" display="DATA:Setembro/2010"/>
    <hyperlink ref="N65225" r:id="rId333" display="DATA:Setembro/2010"/>
    <hyperlink ref="N65213" r:id="rId334" display="DATA:Setembro/2010"/>
    <hyperlink ref="N65226" r:id="rId335" display="DATA:Setembro/2010"/>
    <hyperlink ref="N65189" r:id="rId336" display="DATA:Setembro/2010"/>
    <hyperlink ref="N65224" r:id="rId337" display="DATA:Setembro/2010"/>
    <hyperlink ref="N65212" r:id="rId338" display="DATA:Setembro/2010"/>
    <hyperlink ref="N65237" r:id="rId339" display="DATA:Setembro/2010"/>
    <hyperlink ref="N65215" r:id="rId340" display="DATA:Setembro/2010"/>
    <hyperlink ref="N65209" r:id="rId341" display="DATA:Setembro/2010"/>
    <hyperlink ref="N65180" r:id="rId342" display="DATA:Setembro/2010"/>
    <hyperlink ref="N65178" r:id="rId343" display="DATA:Setembro/2010"/>
    <hyperlink ref="N65198" r:id="rId344" display="DATA:Setembro/2010"/>
    <hyperlink ref="N65192" r:id="rId345" display="DATA:Setembro/2010"/>
    <hyperlink ref="N65186" r:id="rId346" display="DATA:Setembro/2010"/>
    <hyperlink ref="N65238" r:id="rId347" display="DATA:Setembro/2010"/>
    <hyperlink ref="N65246" r:id="rId348" display="DATA:Setembro/2010"/>
    <hyperlink ref="N7" r:id="rId349" display="DATA:Setembro/2010"/>
    <hyperlink ref="N65401" r:id="rId350" display="DATA:Setembro/2010"/>
    <hyperlink ref="N323" r:id="rId351" display="DATA:Setembro/2010"/>
    <hyperlink ref="N65276" r:id="rId352" display="DATA:Setembro/2010"/>
    <hyperlink ref="N65223" r:id="rId353" display="DATA:Setembro/2010"/>
    <hyperlink ref="N65134" r:id="rId354" display="DATA:Setembro/2010"/>
    <hyperlink ref="N65132" r:id="rId355" display="DATA:Setembro/2010"/>
    <hyperlink ref="N65135" r:id="rId356" display="DATA:Setembro/2010"/>
    <hyperlink ref="N65133" r:id="rId357" display="DATA:Setembro/2010"/>
    <hyperlink ref="N65156" r:id="rId358" display="DATA:Setembro/2010"/>
    <hyperlink ref="N65131" r:id="rId359" display="DATA:Setembro/2010"/>
    <hyperlink ref="N65173" r:id="rId360" display="DATA:Setembro/2010"/>
    <hyperlink ref="N65181" r:id="rId361" display="DATA:Setembro/2010"/>
    <hyperlink ref="N65146" r:id="rId362" display="DATA:Setembro/2010"/>
    <hyperlink ref="N65123" r:id="rId363" display="DATA:Setembro/2010"/>
    <hyperlink ref="N65121" r:id="rId364" display="DATA:Setembro/2010"/>
    <hyperlink ref="N65147" r:id="rId365" display="DATA:Setembro/2010"/>
    <hyperlink ref="N65124" r:id="rId366" display="DATA:Setembro/2010"/>
    <hyperlink ref="N65122" r:id="rId367" display="DATA:Setembro/2010"/>
    <hyperlink ref="N65145" r:id="rId368" display="DATA:Setembro/2010"/>
    <hyperlink ref="N65120" r:id="rId369" display="DATA:Setembro/2010"/>
    <hyperlink ref="N65160" r:id="rId370" display="DATA:Setembro/2010"/>
    <hyperlink ref="N65108" r:id="rId371" display="DATA:Setembro/2010"/>
    <hyperlink ref="N65106" r:id="rId372" display="DATA:Setembro/2010"/>
    <hyperlink ref="N65109" r:id="rId373" display="DATA:Setembro/2010"/>
    <hyperlink ref="N65107" r:id="rId374" display="DATA:Setembro/2010"/>
    <hyperlink ref="N65105" r:id="rId375" display="DATA:Setembro/2010"/>
    <hyperlink ref="N65155" r:id="rId376" display="DATA:Setembro/2010"/>
    <hyperlink ref="N334" r:id="rId377" display="DATA:Setembro/2010"/>
    <hyperlink ref="N335" r:id="rId378" display="DATA:Setembro/2010"/>
    <hyperlink ref="N65451" r:id="rId379" display="DATA:Setembro/2010"/>
    <hyperlink ref="N373" r:id="rId380" display="DATA:Setembro/2010"/>
    <hyperlink ref="N327" r:id="rId381" display="DATA:Setembro/2010"/>
    <hyperlink ref="N325" r:id="rId382" display="DATA:Setembro/2010"/>
    <hyperlink ref="N65183" r:id="rId383" display="DATA:Setembro/2010"/>
    <hyperlink ref="N65231" r:id="rId384" display="DATA:Setembro/2010"/>
    <hyperlink ref="N65230" r:id="rId385" display="DATA:Setembro/2010"/>
    <hyperlink ref="N1" r:id="rId386" display="DATA:Setembro/2010"/>
    <hyperlink ref="N65167" r:id="rId387" display="DATA:Setembro/2010"/>
    <hyperlink ref="N65154" r:id="rId388" display="DATA:Setembro/2010"/>
    <hyperlink ref="N65125" r:id="rId389" display="DATA:Setembro/2010"/>
    <hyperlink ref="N65110" r:id="rId390" display="DATA:Setembro/2010"/>
    <hyperlink ref="N337" r:id="rId391" display="DATA:Setembro/2010"/>
    <hyperlink ref="N65455" r:id="rId392" display="DATA:Setembro/2010"/>
    <hyperlink ref="N375" r:id="rId393" display="DATA:Setembro/2010"/>
    <hyperlink ref="N3" r:id="rId394" display="DATA:Setembro/2010"/>
    <hyperlink ref="N319" r:id="rId395" display="DATA:Setembro/2010"/>
    <hyperlink ref="N65449" r:id="rId396" display="DATA:Setembro/2010"/>
    <hyperlink ref="N320" r:id="rId397" display="DATA:Setembro/2010"/>
    <hyperlink ref="N318" r:id="rId398" display="DATA:Setembro/2010"/>
    <hyperlink ref="N65448" r:id="rId399" display="DATA:Setembro/2010"/>
    <hyperlink ref="N358" r:id="rId400" display="DATA:Setembro/2010"/>
    <hyperlink ref="N312" r:id="rId401" display="DATA:Setembro/2010"/>
    <hyperlink ref="N310" r:id="rId402" display="DATA:Setembro/2010"/>
    <hyperlink ref="N369" r:id="rId403" display="DATA:Setembro/2010"/>
    <hyperlink ref="N324" r:id="rId404" display="DATA:Setembro/2010"/>
    <hyperlink ref="N322" r:id="rId405" display="DATA:Setembro/2010"/>
    <hyperlink ref="N370" r:id="rId406" display="DATA:Setembro/2010"/>
    <hyperlink ref="N368" r:id="rId407" display="DATA:Setembro/2010"/>
    <hyperlink ref="N321" r:id="rId408" display="DATA:Setembro/2010"/>
    <hyperlink ref="N408" r:id="rId409" display="DATA:Setembro/2010"/>
    <hyperlink ref="N362" r:id="rId410" display="DATA:Setembro/2010"/>
    <hyperlink ref="N360" r:id="rId411" display="DATA:Setembro/2010"/>
    <hyperlink ref="N330" r:id="rId412" display="DATA:Setembro/2010"/>
    <hyperlink ref="N380" r:id="rId413" display="DATA:Setembro/2010"/>
    <hyperlink ref="N381" r:id="rId414" display="DATA:Setembro/2010"/>
    <hyperlink ref="N419" r:id="rId415" display="DATA:Setembro/2010"/>
    <hyperlink ref="N371" r:id="rId416" display="DATA:Setembro/2010"/>
    <hyperlink ref="N65119" r:id="rId417" display="DATA:Setembro/2010"/>
    <hyperlink ref="N65090" r:id="rId418" display="DATA:Setembro/2010"/>
    <hyperlink ref="N65088" r:id="rId419" display="DATA:Setembro/2010"/>
    <hyperlink ref="N65091" r:id="rId420" display="DATA:Setembro/2010"/>
    <hyperlink ref="N65089" r:id="rId421" display="DATA:Setembro/2010"/>
    <hyperlink ref="N65118" r:id="rId422" display="DATA:Setembro/2010"/>
    <hyperlink ref="N65087" r:id="rId423" display="DATA:Setembro/2010"/>
    <hyperlink ref="N65094" r:id="rId424" display="DATA:Setembro/2010"/>
    <hyperlink ref="N65082" r:id="rId425" display="DATA:Setembro/2010"/>
    <hyperlink ref="N65059" r:id="rId426" display="DATA:Setembro/2010"/>
    <hyperlink ref="N65057" r:id="rId427" display="DATA:Setembro/2010"/>
    <hyperlink ref="N65095" r:id="rId428" display="DATA:Setembro/2010"/>
    <hyperlink ref="N65083" r:id="rId429" display="DATA:Setembro/2010"/>
    <hyperlink ref="N65060" r:id="rId430" display="DATA:Setembro/2010"/>
    <hyperlink ref="N65058" r:id="rId431" display="DATA:Setembro/2010"/>
    <hyperlink ref="N65093" r:id="rId432" display="DATA:Setembro/2010"/>
    <hyperlink ref="N65081" r:id="rId433" display="DATA:Setembro/2010"/>
    <hyperlink ref="N65056" r:id="rId434" display="DATA:Setembro/2010"/>
    <hyperlink ref="N65098" r:id="rId435" display="DATA:Setembro/2010"/>
    <hyperlink ref="N65096" r:id="rId436" display="DATA:Setembro/2010"/>
    <hyperlink ref="N65104" r:id="rId437" display="DATA:Setembro/2010"/>
    <hyperlink ref="N65077" r:id="rId438" display="DATA:Setembro/2010"/>
    <hyperlink ref="N65071" r:id="rId439" display="DATA:Setembro/2010"/>
    <hyperlink ref="N65048" r:id="rId440" display="DATA:Setembro/2010"/>
    <hyperlink ref="N65046" r:id="rId441" display="DATA:Setembro/2010"/>
    <hyperlink ref="N65084" r:id="rId442" display="DATA:Setembro/2010"/>
    <hyperlink ref="N65078" r:id="rId443" display="DATA:Setembro/2010"/>
    <hyperlink ref="N65072" r:id="rId444" display="DATA:Setembro/2010"/>
    <hyperlink ref="N65049" r:id="rId445" display="DATA:Setembro/2010"/>
    <hyperlink ref="N65047" r:id="rId446" display="DATA:Setembro/2010"/>
    <hyperlink ref="N65076" r:id="rId447" display="DATA:Setembro/2010"/>
    <hyperlink ref="N65070" r:id="rId448" display="DATA:Setembro/2010"/>
    <hyperlink ref="N65045" r:id="rId449" display="DATA:Setembro/2010"/>
    <hyperlink ref="N65116" r:id="rId450" display="DATA:Setembro/2010"/>
    <hyperlink ref="N65085" r:id="rId451" display="DATA:Setembro/2010"/>
    <hyperlink ref="N65068" r:id="rId452" display="DATA:Setembro/2010"/>
    <hyperlink ref="N65062" r:id="rId453" display="DATA:Setembro/2010"/>
    <hyperlink ref="N65033" r:id="rId454" display="DATA:Setembro/2010"/>
    <hyperlink ref="N65031" r:id="rId455" display="DATA:Setembro/2010"/>
    <hyperlink ref="N65069" r:id="rId456" display="DATA:Setembro/2010"/>
    <hyperlink ref="N65063" r:id="rId457" display="DATA:Setembro/2010"/>
    <hyperlink ref="N65034" r:id="rId458" display="DATA:Setembro/2010"/>
    <hyperlink ref="N65032" r:id="rId459" display="DATA:Setembro/2010"/>
    <hyperlink ref="N65067" r:id="rId460" display="DATA:Setembro/2010"/>
    <hyperlink ref="N65061" r:id="rId461" display="DATA:Setembro/2010"/>
    <hyperlink ref="N65055" r:id="rId462" display="DATA:Setembro/2010"/>
    <hyperlink ref="N65030" r:id="rId463" display="DATA:Setembro/2010"/>
    <hyperlink ref="N65101" r:id="rId464" display="DATA:Setembro/2010"/>
    <hyperlink ref="N65103" r:id="rId465" display="DATA:Setembro/2010"/>
    <hyperlink ref="N65080" r:id="rId466" display="DATA:Setembro/2010"/>
    <hyperlink ref="N65099" r:id="rId467" display="DATA:Setembro/2010"/>
    <hyperlink ref="N65097" r:id="rId468" display="DATA:Setembro/2010"/>
    <hyperlink ref="N65117" r:id="rId469" display="DATA:Setembro/2010"/>
    <hyperlink ref="N65053" r:id="rId470" display="DATA:Setembro/2010"/>
    <hyperlink ref="N65051" r:id="rId471" display="DATA:Setembro/2010"/>
    <hyperlink ref="N65054" r:id="rId472" display="DATA:Setembro/2010"/>
    <hyperlink ref="N65052" r:id="rId473" display="DATA:Setembro/2010"/>
    <hyperlink ref="N65075" r:id="rId474" display="DATA:Setembro/2010"/>
    <hyperlink ref="N65050" r:id="rId475" display="DATA:Setembro/2010"/>
    <hyperlink ref="N65092" r:id="rId476" display="DATA:Setembro/2010"/>
    <hyperlink ref="N65100" r:id="rId477" display="DATA:Setembro/2010"/>
    <hyperlink ref="N65065" r:id="rId478" display="DATA:Setembro/2010"/>
    <hyperlink ref="N65042" r:id="rId479" display="DATA:Setembro/2010"/>
    <hyperlink ref="N65040" r:id="rId480" display="DATA:Setembro/2010"/>
    <hyperlink ref="N65066" r:id="rId481" display="DATA:Setembro/2010"/>
    <hyperlink ref="N65043" r:id="rId482" display="DATA:Setembro/2010"/>
    <hyperlink ref="N65041" r:id="rId483" display="DATA:Setembro/2010"/>
    <hyperlink ref="N65064" r:id="rId484" display="DATA:Setembro/2010"/>
    <hyperlink ref="N65039" r:id="rId485" display="DATA:Setembro/2010"/>
    <hyperlink ref="N65079" r:id="rId486" display="DATA:Setembro/2010"/>
    <hyperlink ref="N65027" r:id="rId487" display="DATA:Setembro/2010"/>
    <hyperlink ref="N65025" r:id="rId488" display="DATA:Setembro/2010"/>
    <hyperlink ref="N65028" r:id="rId489" display="DATA:Setembro/2010"/>
    <hyperlink ref="N65026" r:id="rId490" display="DATA:Setembro/2010"/>
    <hyperlink ref="N65024" r:id="rId491" display="DATA:Setembro/2010"/>
    <hyperlink ref="N65074" r:id="rId492" display="DATA:Setembro/2010"/>
    <hyperlink ref="N65102" r:id="rId493" display="DATA:Setembro/2010"/>
    <hyperlink ref="N65086" r:id="rId494" display="DATA:Setembro/2010"/>
    <hyperlink ref="N65073" r:id="rId495" display="DATA:Setembro/2010"/>
    <hyperlink ref="N65044" r:id="rId496" display="DATA:Setembro/2010"/>
    <hyperlink ref="N65029" r:id="rId497" display="DATA:Setembro/2010"/>
    <hyperlink ref="N409" r:id="rId498" display="DATA:Setembro/2010"/>
    <hyperlink ref="N407" r:id="rId499" display="DATA:Setembro/2010"/>
    <hyperlink ref="N455" r:id="rId500" display="DATA:Setembro/2010"/>
    <hyperlink ref="N453" r:id="rId501" display="DATA:Setembro/2010"/>
    <hyperlink ref="N406" r:id="rId502" display="DATA:Setembro/2010"/>
    <hyperlink ref="N493" r:id="rId503" display="DATA:Setembro/2010"/>
    <hyperlink ref="N447" r:id="rId504" display="DATA:Setembro/2010"/>
    <hyperlink ref="N445" r:id="rId505" display="DATA:Setembro/2010"/>
    <hyperlink ref="N311" r:id="rId506" display="DATA:Setembro/2010"/>
    <hyperlink ref="N65445" r:id="rId507" display="DATA:Setembro/2010"/>
    <hyperlink ref="N504" r:id="rId508" display="DATA:Setembro/2010"/>
    <hyperlink ref="N459" r:id="rId509" display="DATA:Setembro/2010"/>
    <hyperlink ref="N457" r:id="rId510" display="DATA:Setembro/2010"/>
    <hyperlink ref="N505" r:id="rId511" display="DATA:Setembro/2010"/>
    <hyperlink ref="N458" r:id="rId512" display="DATA:Setembro/2010"/>
    <hyperlink ref="N503" r:id="rId513" display="DATA:Setembro/2010"/>
    <hyperlink ref="N456" r:id="rId514" display="DATA:Setembro/2010"/>
    <hyperlink ref="N543" r:id="rId515" display="DATA:Setembro/2010"/>
    <hyperlink ref="N497" r:id="rId516" display="DATA:Setembro/2010"/>
    <hyperlink ref="N495" r:id="rId517" display="DATA:Setembro/2010"/>
    <hyperlink ref="N357" r:id="rId518" display="DATA:Setembro/2010"/>
    <hyperlink ref="N356" r:id="rId519" display="DATA:Setembro/2010"/>
    <hyperlink ref="N429" r:id="rId520" display="DATA:Setembro/2010"/>
    <hyperlink ref="N316" r:id="rId521" display="DATA:Setembro/2010"/>
    <hyperlink ref="N448" r:id="rId522" display="DATA:Setembro/2010"/>
    <hyperlink ref="N403" r:id="rId523" display="DATA:Setembro/2010"/>
    <hyperlink ref="N401" r:id="rId524" display="DATA:Setembro/2010"/>
    <hyperlink ref="N449" r:id="rId525" display="DATA:Setembro/2010"/>
    <hyperlink ref="N400" r:id="rId526" display="DATA:Setembro/2010"/>
    <hyperlink ref="N487" r:id="rId527" display="DATA:Setembro/2010"/>
    <hyperlink ref="N441" r:id="rId528" display="DATA:Setembro/2010"/>
    <hyperlink ref="N439" r:id="rId529" display="DATA:Setembro/2010"/>
    <hyperlink ref="N498" r:id="rId530" display="DATA:Setembro/2010"/>
    <hyperlink ref="N451" r:id="rId531" display="DATA:Setembro/2010"/>
    <hyperlink ref="N499" r:id="rId532" display="DATA:Setembro/2010"/>
    <hyperlink ref="N537" r:id="rId533" display="DATA:Setembro/2010"/>
    <hyperlink ref="N491" r:id="rId534" display="DATA:Setembro/2010"/>
    <hyperlink ref="N489" r:id="rId535" display="DATA:Setembro/2010"/>
    <hyperlink ref="N351" r:id="rId536" display="DATA:Setembro/2010"/>
    <hyperlink ref="N352" r:id="rId537" display="DATA:Setembro/2010"/>
    <hyperlink ref="N350" r:id="rId538" display="DATA:Setembro/2010"/>
    <hyperlink ref="N423" r:id="rId539" display="DATA:Setembro/2010"/>
    <hyperlink ref="N308" r:id="rId540" display="DATA:Setembro/2010"/>
    <hyperlink ref="N430" r:id="rId541" display="DATA:Setembro/2010"/>
    <hyperlink ref="N385" r:id="rId542" display="DATA:Setembro/2010"/>
    <hyperlink ref="N383" r:id="rId543" display="DATA:Setembro/2010"/>
    <hyperlink ref="N431" r:id="rId544" display="DATA:Setembro/2010"/>
    <hyperlink ref="N384" r:id="rId545" display="DATA:Setembro/2010"/>
    <hyperlink ref="N382" r:id="rId546" display="DATA:Setembro/2010"/>
    <hyperlink ref="N469" r:id="rId547" display="DATA:Setembro/2010"/>
    <hyperlink ref="N421" r:id="rId548" display="DATA:Setembro/2010"/>
    <hyperlink ref="N355" r:id="rId549" display="DATA:Setembro/2010"/>
    <hyperlink ref="N480" r:id="rId550" display="DATA:Setembro/2010"/>
    <hyperlink ref="N435" r:id="rId551" display="DATA:Setembro/2010"/>
    <hyperlink ref="N433" r:id="rId552" display="DATA:Setembro/2010"/>
    <hyperlink ref="N481" r:id="rId553" display="DATA:Setembro/2010"/>
    <hyperlink ref="N436" r:id="rId554" display="DATA:Setembro/2010"/>
    <hyperlink ref="N434" r:id="rId555" display="DATA:Setembro/2010"/>
    <hyperlink ref="N479" r:id="rId556" display="DATA:Setembro/2010"/>
    <hyperlink ref="N432" r:id="rId557" display="DATA:Setembro/2010"/>
    <hyperlink ref="N519" r:id="rId558" display="DATA:Setembro/2010"/>
    <hyperlink ref="N473" r:id="rId559" display="DATA:Setembro/2010"/>
    <hyperlink ref="N471" r:id="rId560" display="DATA:Setembro/2010"/>
    <hyperlink ref="N405" r:id="rId561" display="DATA:Setembro/2010"/>
    <hyperlink ref="N378" r:id="rId562" display="DATA:Setembro/2010"/>
    <hyperlink ref="N376" r:id="rId563" display="DATA:Setembro/2010"/>
    <hyperlink ref="N424" r:id="rId564" display="DATA:Setembro/2010"/>
    <hyperlink ref="N377" r:id="rId565" display="DATA:Setembro/2010"/>
    <hyperlink ref="N422" r:id="rId566" display="DATA:Setembro/2010"/>
    <hyperlink ref="N348" r:id="rId567" display="DATA:Setembro/2010"/>
    <hyperlink ref="N428" r:id="rId568" display="DATA:Setembro/2010"/>
    <hyperlink ref="N426" r:id="rId569" display="DATA:Setembro/2010"/>
    <hyperlink ref="N474" r:id="rId570" display="DATA:Setembro/2010"/>
    <hyperlink ref="N427" r:id="rId571" display="DATA:Setembro/2010"/>
    <hyperlink ref="N472" r:id="rId572" display="DATA:Setembro/2010"/>
    <hyperlink ref="N425" r:id="rId573" display="DATA:Setembro/2010"/>
    <hyperlink ref="N512" r:id="rId574" display="DATA:Setembro/2010"/>
    <hyperlink ref="N466" r:id="rId575" display="DATA:Setembro/2010"/>
    <hyperlink ref="N464" r:id="rId576" display="DATA:Setembro/2010"/>
    <hyperlink ref="N326" r:id="rId577" display="DATA:Setembro/2010"/>
    <hyperlink ref="N398" r:id="rId578" display="DATA:Setembro/2010"/>
    <hyperlink ref="N344" r:id="rId579" display="DATA:Setembro/2010"/>
    <hyperlink ref="N338" r:id="rId580" display="DATA:Setembro/2010"/>
    <hyperlink ref="N389" r:id="rId581" display="DATA:Setembro/2010"/>
    <hyperlink ref="N342" r:id="rId582" display="DATA:Setembro/2010"/>
    <hyperlink ref="N390" r:id="rId583" display="DATA:Setembro/2010"/>
    <hyperlink ref="N345" r:id="rId584" display="DATA:Setembro/2010"/>
    <hyperlink ref="N343" r:id="rId585" display="DATA:Setembro/2010"/>
    <hyperlink ref="N388" r:id="rId586" display="DATA:Setembro/2010"/>
    <hyperlink ref="N511" r:id="rId587" display="DATA:Setembro/2010"/>
    <hyperlink ref="N465" r:id="rId588" display="DATA:Setembro/2010"/>
    <hyperlink ref="N463" r:id="rId589" display="DATA:Setembro/2010"/>
    <hyperlink ref="N328" r:id="rId590" display="DATA:Setembro/2010"/>
    <hyperlink ref="N397" r:id="rId591" display="DATA:Setembro/2010"/>
    <hyperlink ref="N522" r:id="rId592" display="DATA:Setembro/2010"/>
    <hyperlink ref="N477" r:id="rId593" display="DATA:Setembro/2010"/>
    <hyperlink ref="N475" r:id="rId594" display="DATA:Setembro/2010"/>
    <hyperlink ref="N523" r:id="rId595" display="DATA:Setembro/2010"/>
    <hyperlink ref="N478" r:id="rId596" display="DATA:Setembro/2010"/>
    <hyperlink ref="N476" r:id="rId597" display="DATA:Setembro/2010"/>
    <hyperlink ref="N521" r:id="rId598" display="DATA:Setembro/2010"/>
    <hyperlink ref="N561" r:id="rId599" display="DATA:Setembro/2010"/>
    <hyperlink ref="N515" r:id="rId600" display="DATA:Setembro/2010"/>
    <hyperlink ref="N513" r:id="rId601" display="DATA:Setembro/2010"/>
    <hyperlink ref="N374" r:id="rId602" display="DATA:Setembro/2010"/>
    <hyperlink ref="N393" r:id="rId603" display="DATA:Setembro/2010"/>
    <hyperlink ref="N372" r:id="rId604" display="DATA:Setembro/2010"/>
    <hyperlink ref="N361" r:id="rId605" display="DATA:Setembro/2010"/>
    <hyperlink ref="N317" r:id="rId606" display="DATA:Setembro/2010"/>
    <hyperlink ref="N65019" r:id="rId607" display="DATA:Setembro/2010"/>
    <hyperlink ref="N65013" r:id="rId608" display="DATA:Setembro/2010"/>
    <hyperlink ref="N64990" r:id="rId609" display="DATA:Setembro/2010"/>
    <hyperlink ref="N64988" r:id="rId610" display="DATA:Setembro/2010"/>
    <hyperlink ref="N65020" r:id="rId611" display="DATA:Setembro/2010"/>
    <hyperlink ref="N65014" r:id="rId612" display="DATA:Setembro/2010"/>
    <hyperlink ref="N64991" r:id="rId613" display="DATA:Setembro/2010"/>
    <hyperlink ref="N64989" r:id="rId614" display="DATA:Setembro/2010"/>
    <hyperlink ref="N65018" r:id="rId615" display="DATA:Setembro/2010"/>
    <hyperlink ref="N65012" r:id="rId616" display="DATA:Setembro/2010"/>
    <hyperlink ref="N64987" r:id="rId617" display="DATA:Setembro/2010"/>
    <hyperlink ref="N65037" r:id="rId618" display="DATA:Setembro/2010"/>
    <hyperlink ref="N65035" r:id="rId619" display="DATA:Setembro/2010"/>
    <hyperlink ref="N65038" r:id="rId620" display="DATA:Setembro/2010"/>
    <hyperlink ref="N65036" r:id="rId621" display="DATA:Setembro/2010"/>
    <hyperlink ref="N65022" r:id="rId622" display="DATA:Setembro/2010"/>
    <hyperlink ref="N65023" r:id="rId623" display="DATA:Setembro/2010"/>
    <hyperlink ref="N65021" r:id="rId624" display="DATA:Setembro/2010"/>
    <hyperlink ref="N64994" r:id="rId625" display="DATA:Setembro/2010"/>
    <hyperlink ref="N64982" r:id="rId626" display="DATA:Setembro/2010"/>
    <hyperlink ref="N64959" r:id="rId627" display="DATA:Setembro/2010"/>
    <hyperlink ref="N64957" r:id="rId628" display="DATA:Setembro/2010"/>
    <hyperlink ref="N64995" r:id="rId629" display="DATA:Setembro/2010"/>
    <hyperlink ref="N64983" r:id="rId630" display="DATA:Setembro/2010"/>
    <hyperlink ref="N64960" r:id="rId631" display="DATA:Setembro/2010"/>
    <hyperlink ref="N64958" r:id="rId632" display="DATA:Setembro/2010"/>
    <hyperlink ref="N64993" r:id="rId633" display="DATA:Setembro/2010"/>
    <hyperlink ref="N64981" r:id="rId634" display="DATA:Setembro/2010"/>
    <hyperlink ref="N64956" r:id="rId635" display="DATA:Setembro/2010"/>
    <hyperlink ref="N64998" r:id="rId636" display="DATA:Setembro/2010"/>
    <hyperlink ref="N64996" r:id="rId637" display="DATA:Setembro/2010"/>
    <hyperlink ref="N65006" r:id="rId638" display="DATA:Setembro/2010"/>
    <hyperlink ref="N65004" r:id="rId639" display="DATA:Setembro/2010"/>
    <hyperlink ref="N64977" r:id="rId640" display="DATA:Setembro/2010"/>
    <hyperlink ref="N64971" r:id="rId641" display="DATA:Setembro/2010"/>
    <hyperlink ref="N64948" r:id="rId642" display="DATA:Setembro/2010"/>
    <hyperlink ref="N64946" r:id="rId643" display="DATA:Setembro/2010"/>
    <hyperlink ref="N64984" r:id="rId644" display="DATA:Setembro/2010"/>
    <hyperlink ref="N64978" r:id="rId645" display="DATA:Setembro/2010"/>
    <hyperlink ref="N64972" r:id="rId646" display="DATA:Setembro/2010"/>
    <hyperlink ref="N64949" r:id="rId647" display="DATA:Setembro/2010"/>
    <hyperlink ref="N64947" r:id="rId648" display="DATA:Setembro/2010"/>
    <hyperlink ref="N64976" r:id="rId649" display="DATA:Setembro/2010"/>
    <hyperlink ref="N64970" r:id="rId650" display="DATA:Setembro/2010"/>
    <hyperlink ref="N64945" r:id="rId651" display="DATA:Setembro/2010"/>
    <hyperlink ref="N65016" r:id="rId652" display="DATA:Setembro/2010"/>
    <hyperlink ref="N65010" r:id="rId653" display="DATA:Setembro/2010"/>
    <hyperlink ref="N64985" r:id="rId654" display="DATA:Setembro/2010"/>
    <hyperlink ref="N64968" r:id="rId655" display="DATA:Setembro/2010"/>
    <hyperlink ref="N64962" r:id="rId656" display="DATA:Setembro/2010"/>
    <hyperlink ref="N64933" r:id="rId657" display="DATA:Setembro/2010"/>
    <hyperlink ref="N64931" r:id="rId658" display="DATA:Setembro/2010"/>
    <hyperlink ref="N64969" r:id="rId659" display="DATA:Setembro/2010"/>
    <hyperlink ref="N64963" r:id="rId660" display="DATA:Setembro/2010"/>
    <hyperlink ref="N64934" r:id="rId661" display="DATA:Setembro/2010"/>
    <hyperlink ref="N64932" r:id="rId662" display="DATA:Setembro/2010"/>
    <hyperlink ref="N64967" r:id="rId663" display="DATA:Setembro/2010"/>
    <hyperlink ref="N64961" r:id="rId664" display="DATA:Setembro/2010"/>
    <hyperlink ref="N64955" r:id="rId665" display="DATA:Setembro/2010"/>
    <hyperlink ref="N64930" r:id="rId666" display="DATA:Setembro/2010"/>
    <hyperlink ref="N65007" r:id="rId667" display="DATA:Setembro/2010"/>
    <hyperlink ref="N65001" r:id="rId668" display="DATA:Setembro/2010"/>
    <hyperlink ref="N65015" r:id="rId669" display="DATA:Setembro/2010"/>
    <hyperlink ref="N65009" r:id="rId670" display="DATA:Setembro/2010"/>
    <hyperlink ref="N65003" r:id="rId671" display="DATA:Setembro/2010"/>
    <hyperlink ref="N64980" r:id="rId672" display="DATA:Setembro/2010"/>
    <hyperlink ref="N65008" r:id="rId673" display="DATA:Setembro/2010"/>
    <hyperlink ref="N64999" r:id="rId674" display="DATA:Setembro/2010"/>
    <hyperlink ref="N64997" r:id="rId675" display="DATA:Setembro/2010"/>
    <hyperlink ref="N65017" r:id="rId676" display="DATA:Setembro/2010"/>
    <hyperlink ref="N65011" r:id="rId677" display="DATA:Setembro/2010"/>
    <hyperlink ref="N65005" r:id="rId678" display="DATA:Setembro/2010"/>
    <hyperlink ref="N64953" r:id="rId679" display="DATA:Setembro/2010"/>
    <hyperlink ref="N64951" r:id="rId680" display="DATA:Setembro/2010"/>
    <hyperlink ref="N64954" r:id="rId681" display="DATA:Setembro/2010"/>
    <hyperlink ref="N64952" r:id="rId682" display="DATA:Setembro/2010"/>
    <hyperlink ref="N64975" r:id="rId683" display="DATA:Setembro/2010"/>
    <hyperlink ref="N64950" r:id="rId684" display="DATA:Setembro/2010"/>
    <hyperlink ref="N64992" r:id="rId685" display="DATA:Setembro/2010"/>
    <hyperlink ref="N65000" r:id="rId686" display="DATA:Setembro/2010"/>
    <hyperlink ref="N64965" r:id="rId687" display="DATA:Setembro/2010"/>
    <hyperlink ref="N64942" r:id="rId688" display="DATA:Setembro/2010"/>
    <hyperlink ref="N64940" r:id="rId689" display="DATA:Setembro/2010"/>
    <hyperlink ref="N64966" r:id="rId690" display="DATA:Setembro/2010"/>
    <hyperlink ref="N64943" r:id="rId691" display="DATA:Setembro/2010"/>
    <hyperlink ref="N64941" r:id="rId692" display="DATA:Setembro/2010"/>
    <hyperlink ref="N64964" r:id="rId693" display="DATA:Setembro/2010"/>
    <hyperlink ref="N64939" r:id="rId694" display="DATA:Setembro/2010"/>
    <hyperlink ref="N64979" r:id="rId695" display="DATA:Setembro/2010"/>
    <hyperlink ref="N64927" r:id="rId696" display="DATA:Setembro/2010"/>
    <hyperlink ref="N64925" r:id="rId697" display="DATA:Setembro/2010"/>
    <hyperlink ref="N64928" r:id="rId698" display="DATA:Setembro/2010"/>
    <hyperlink ref="N64926" r:id="rId699" display="DATA:Setembro/2010"/>
    <hyperlink ref="N64924" r:id="rId700" display="DATA:Setembro/2010"/>
    <hyperlink ref="N64974" r:id="rId701" display="DATA:Setembro/2010"/>
    <hyperlink ref="N65002" r:id="rId702" display="DATA:Setembro/2010"/>
    <hyperlink ref="N64986" r:id="rId703" display="DATA:Setembro/2010"/>
    <hyperlink ref="N64973" r:id="rId704" display="DATA:Setembro/2010"/>
    <hyperlink ref="N64944" r:id="rId705" display="DATA:Setembro/2010"/>
    <hyperlink ref="N64929" r:id="rId706" display="DATA:Setembro/2010"/>
    <hyperlink ref="N354" r:id="rId707" display="DATA:Setembro/2010"/>
    <hyperlink ref="N309" r:id="rId708" display="DATA:Setembro/2010"/>
    <hyperlink ref="N353" r:id="rId709" display="DATA:Setembro/2010"/>
    <hyperlink ref="N347" r:id="rId710" display="DATA:Setembro/2010"/>
    <hyperlink ref="N359" r:id="rId711" display="DATA:Setembro/2010"/>
    <hyperlink ref="N443" r:id="rId712" display="DATA:Setembro/2010"/>
    <hyperlink ref="N395" r:id="rId713" display="DATA:Setembro/2010"/>
    <hyperlink ref="N349" r:id="rId714" display="DATA:Setembro/2010"/>
    <hyperlink ref="N387" r:id="rId715" display="DATA:Setembro/2010"/>
    <hyperlink ref="N399" r:id="rId716" display="DATA:Setembro/2010"/>
    <hyperlink ref="N437" r:id="rId717" display="DATA:Setembro/2010"/>
    <hyperlink ref="N391" r:id="rId718" display="DATA:Setembro/2010"/>
    <hyperlink ref="N346" r:id="rId719" display="DATA:Setembro/2010"/>
    <hyperlink ref="N396" r:id="rId720" display="DATA:Setembro/2010"/>
    <hyperlink ref="N442" r:id="rId721" display="DATA:Setembro/2010"/>
    <hyperlink ref="N394" r:id="rId722" display="DATA:Setembro/2010"/>
    <hyperlink ref="N492" r:id="rId723" display="DATA:Setembro/2010"/>
    <hyperlink ref="N446" r:id="rId724" display="DATA:Setembro/2010"/>
    <hyperlink ref="N444" r:id="rId725" display="DATA:Setembro/2010"/>
    <hyperlink ref="N531" r:id="rId726" display="DATA:Setembro/2010"/>
    <hyperlink ref="N485" r:id="rId727" display="DATA:Setembro/2010"/>
    <hyperlink ref="N483" r:id="rId728" display="DATA:Setembro/2010"/>
    <hyperlink ref="N392" r:id="rId729" display="DATA:Setembro/2010"/>
    <hyperlink ref="N486" r:id="rId730" display="DATA:Setembro/2010"/>
    <hyperlink ref="N440" r:id="rId731" display="DATA:Setembro/2010"/>
    <hyperlink ref="N438" r:id="rId732" display="DATA:Setembro/2010"/>
    <hyperlink ref="N525" r:id="rId733" display="DATA:Setembro/2010"/>
    <hyperlink ref="N418" r:id="rId734" display="DATA:Setembro/2010"/>
    <hyperlink ref="N468" r:id="rId735" display="DATA:Setembro/2010"/>
    <hyperlink ref="N467" r:id="rId736" display="DATA:Setembro/2010"/>
    <hyperlink ref="N420" r:id="rId737" display="DATA:Setembro/2010"/>
    <hyperlink ref="N507" r:id="rId738" display="DATA:Setembro/2010"/>
    <hyperlink ref="N488" r:id="rId739" display="DATA:Setembro/2010"/>
    <hyperlink ref="N510" r:id="rId740" display="DATA:Setembro/2010"/>
    <hyperlink ref="N509" r:id="rId741" display="DATA:Setembro/2010"/>
    <hyperlink ref="N549" r:id="rId742" display="DATA:Setembro/2010"/>
    <hyperlink ref="N501" r:id="rId743" display="DATA:Setembro/2010"/>
    <hyperlink ref="N64936" r:id="rId744" display="DATA:Setembro/2010"/>
    <hyperlink ref="N64937" r:id="rId745" display="DATA:Setembro/2010"/>
    <hyperlink ref="N64935" r:id="rId746" display="DATA:Setembro/2010"/>
    <hyperlink ref="N64921" r:id="rId747" display="DATA:Setembro/2010"/>
    <hyperlink ref="N64919" r:id="rId748" display="DATA:Setembro/2010"/>
    <hyperlink ref="N64922" r:id="rId749" display="DATA:Setembro/2010"/>
    <hyperlink ref="N64920" r:id="rId750" display="DATA:Setembro/2010"/>
    <hyperlink ref="N64918" r:id="rId751" display="DATA:Setembro/2010"/>
    <hyperlink ref="N64938" r:id="rId752" display="DATA:Setembro/2010"/>
    <hyperlink ref="N64915" r:id="rId753" display="DATA:Setembro/2010"/>
    <hyperlink ref="N64913" r:id="rId754" display="DATA:Setembro/2010"/>
    <hyperlink ref="N64916" r:id="rId755" display="DATA:Setembro/2010"/>
    <hyperlink ref="N64914" r:id="rId756" display="DATA:Setembro/2010"/>
    <hyperlink ref="N64912" r:id="rId757" display="DATA:Setembro/2010"/>
    <hyperlink ref="N64917" r:id="rId758" display="DATA:Setembro/2010"/>
    <hyperlink ref="N506" r:id="rId759" display="DATA:Setembro/2010"/>
    <hyperlink ref="N545" r:id="rId760" display="DATA:Setembro/2010"/>
    <hyperlink ref="N539" r:id="rId761" display="DATA:Setembro/2010"/>
    <hyperlink ref="N482" r:id="rId762" display="DATA:Setembro/2010"/>
    <hyperlink ref="N514" r:id="rId763" display="DATA:Setembro/2010"/>
    <hyperlink ref="N502" r:id="rId764" display="DATA:Setembro/2010"/>
    <hyperlink ref="N524" r:id="rId765" display="DATA:Setembro/2010"/>
    <hyperlink ref="N563" r:id="rId766" display="DATA:Setembro/2010"/>
    <hyperlink ref="N517" r:id="rId767" display="DATA:Setembro/2010"/>
    <hyperlink ref="N494" r:id="rId768" display="DATA:Setembro/2010"/>
    <hyperlink ref="N544" r:id="rId769" display="DATA:Setembro/2010"/>
    <hyperlink ref="N496" r:id="rId770" display="DATA:Setembro/2010"/>
    <hyperlink ref="N538" r:id="rId771" display="DATA:Setembro/2010"/>
    <hyperlink ref="N490" r:id="rId772" display="DATA:Setembro/2010"/>
    <hyperlink ref="N470" r:id="rId773" display="DATA:Setembro/2010"/>
    <hyperlink ref="N520" r:id="rId774" display="DATA:Setembro/2010"/>
    <hyperlink ref="N562" r:id="rId775" display="DATA:Setembro/2010"/>
    <hyperlink ref="N516" r:id="rId776" display="DATA:Setembro/2010"/>
    <hyperlink ref="N533" r:id="rId777" display="DATA:Setembro/2010"/>
    <hyperlink ref="N527" r:id="rId778" display="DATA:Setembro/2010"/>
    <hyperlink ref="N551" r:id="rId779" display="DATA:Setembro/2010"/>
    <hyperlink ref="N64923" r:id="rId780" display="DATA:Setembro/2010"/>
    <hyperlink ref="N2" r:id="rId781" display="DATA:Setembro/2010"/>
    <hyperlink ref="N508" r:id="rId782" display="DATA:Setembro/2010"/>
    <hyperlink ref="N548" r:id="rId783" display="DATA:Setembro/2010"/>
    <hyperlink ref="N542" r:id="rId784" display="DATA:Setembro/2010"/>
    <hyperlink ref="N484" r:id="rId785" display="DATA:Setembro/2010"/>
    <hyperlink ref="N528" r:id="rId786" display="DATA:Setembro/2010"/>
    <hyperlink ref="N526" r:id="rId787" display="DATA:Setembro/2010"/>
    <hyperlink ref="N566" r:id="rId788" display="DATA:Setembro/2010"/>
    <hyperlink ref="N518" r:id="rId789" display="DATA:Setembro/2010"/>
    <hyperlink ref="N541" r:id="rId790" display="DATA:Setembro/2010"/>
    <hyperlink ref="N535" r:id="rId791" display="DATA:Setembro/2010"/>
    <hyperlink ref="N559" r:id="rId792" display="DATA:Setembro/2010"/>
    <hyperlink ref="N64911" r:id="rId793" display="DATA:Setembro/2010"/>
    <hyperlink ref="N64910" r:id="rId794" display="DATA:Setembro/2010"/>
    <hyperlink ref="N64907" r:id="rId795" display="DATA:Setembro/2010"/>
    <hyperlink ref="N64905" r:id="rId796" display="DATA:Setembro/2010"/>
    <hyperlink ref="N64908" r:id="rId797" display="DATA:Setembro/2010"/>
    <hyperlink ref="N64906" r:id="rId798" display="DATA:Setembro/2010"/>
    <hyperlink ref="N64904" r:id="rId799" display="DATA:Setembro/2010"/>
    <hyperlink ref="N64909" r:id="rId800" display="DATA:Setembro/2010"/>
    <hyperlink ref="N64903" r:id="rId801" display="DATA:Setembro/2010"/>
    <hyperlink ref="N64902" r:id="rId802" display="DATA:Setembro/2010"/>
    <hyperlink ref="N530" r:id="rId803" display="DATA:Setembro/2010"/>
    <hyperlink ref="N536" r:id="rId804" display="DATA:Setembro/2010"/>
    <hyperlink ref="N64900" r:id="rId805" display="DATA:Setembro/2010"/>
    <hyperlink ref="N64901" r:id="rId806" display="DATA:Setembro/2010"/>
    <hyperlink ref="N64899" r:id="rId807" display="DATA:Setembro/2010"/>
    <hyperlink ref="N532" r:id="rId808" display="DATA:Setembro/2010"/>
    <hyperlink ref="N550" r:id="rId809" display="DATA:Setembro/2010"/>
    <hyperlink ref="N529" r:id="rId810" display="DATA:Setembro/2010"/>
    <hyperlink ref="N553" r:id="rId811" display="DATA:Setembro/2010"/>
    <hyperlink ref="N546" r:id="rId812" display="DATA:Setembro/2010"/>
    <hyperlink ref="N64898" r:id="rId813" display="DATA:Setembro/2010"/>
    <hyperlink ref="N64897" r:id="rId814" display="DATA:Setembro/2010"/>
    <hyperlink ref="N64894" r:id="rId815" display="DATA:Setembro/2010"/>
    <hyperlink ref="N64892" r:id="rId816" display="DATA:Setembro/2010"/>
    <hyperlink ref="N64895" r:id="rId817" display="DATA:Setembro/2010"/>
    <hyperlink ref="N64893" r:id="rId818" display="DATA:Setembro/2010"/>
    <hyperlink ref="N64891" r:id="rId819" display="DATA:Setembro/2010"/>
    <hyperlink ref="N64896" r:id="rId820" display="DATA:Setembro/2010"/>
    <hyperlink ref="N64890" r:id="rId821" display="DATA:Setembro/2010"/>
    <hyperlink ref="N64889" r:id="rId822" display="DATA:Setembro/2010"/>
    <hyperlink ref="N570" r:id="rId823" display="DATA:Setembro/2010"/>
    <hyperlink ref="N564" r:id="rId824" display="DATA:Setembro/2010"/>
    <hyperlink ref="N588" r:id="rId825" display="DATA:Setembro/2010"/>
    <hyperlink ref="N540" r:id="rId826" display="DATA:Setembro/2010"/>
    <hyperlink ref="N558" r:id="rId827" display="DATA:Setembro/2010"/>
    <hyperlink ref="N552" r:id="rId828" display="DATA:Setembro/2010"/>
    <hyperlink ref="N534" r:id="rId829" display="DATA:Setembro/2010"/>
    <hyperlink ref="N576" r:id="rId830" display="DATA:Setembro/2010"/>
    <hyperlink ref="N572" r:id="rId831" display="DATA:Setembro/2010"/>
    <hyperlink ref="N590" r:id="rId832" display="DATA:Setembro/2010"/>
    <hyperlink ref="N571" r:id="rId833" display="DATA:Setembro/2010"/>
    <hyperlink ref="N565" r:id="rId834" display="DATA:Setembro/2010"/>
    <hyperlink ref="N547" r:id="rId835" display="DATA:Setembro/2010"/>
    <hyperlink ref="N589" r:id="rId836" display="DATA:Setembro/2010"/>
    <hyperlink ref="N560" r:id="rId837" display="DATA:Setembro/2010"/>
    <hyperlink ref="N554" r:id="rId838" display="DATA:Setembro/2010"/>
    <hyperlink ref="N578" r:id="rId839" display="DATA:Setembro/2010"/>
    <hyperlink ref="N575" r:id="rId840" display="DATA:Setembro/2010"/>
    <hyperlink ref="N569" r:id="rId841" display="DATA:Setembro/2010"/>
    <hyperlink ref="N555" r:id="rId842" display="DATA:Setembro/2010"/>
    <hyperlink ref="N593" r:id="rId843" display="DATA:Setembro/2010"/>
    <hyperlink ref="N4" r:id="rId844" display="DATA:Setembro/2010"/>
    <hyperlink ref="N568" r:id="rId845" display="DATA:Setembro/2010"/>
    <hyperlink ref="N586" r:id="rId846" display="DATA:Setembro/2010"/>
    <hyperlink ref="N556" r:id="rId847" display="DATA:Setembro/2010"/>
    <hyperlink ref="N594" r:id="rId848" display="DATA:Setembro/2010"/>
    <hyperlink ref="N582" r:id="rId849" display="DATA:Setembro/2010"/>
    <hyperlink ref="N557" r:id="rId850" display="DATA:Setembro/2010"/>
    <hyperlink ref="N596" r:id="rId851" display="DATA:Setembro/2010"/>
    <hyperlink ref="N577" r:id="rId852" display="DATA:Setembro/2010"/>
    <hyperlink ref="N595" r:id="rId853" display="DATA:Setembro/2010"/>
    <hyperlink ref="N584" r:id="rId854" display="DATA:Setembro/2010"/>
    <hyperlink ref="N581" r:id="rId855" display="DATA:Setembro/2010"/>
    <hyperlink ref="N599" r:id="rId856" display="DATA:Setembro/2010"/>
    <hyperlink ref="N574" r:id="rId857" display="DATA:Setembro/2010"/>
    <hyperlink ref="N592" r:id="rId858" display="DATA:Setembro/2010"/>
    <hyperlink ref="N579" r:id="rId859" display="DATA:Setembro/2010"/>
    <hyperlink ref="N573" r:id="rId860" display="DATA:Setembro/2010"/>
    <hyperlink ref="N597" r:id="rId861" display="DATA:Setembro/2010"/>
    <hyperlink ref="N567" r:id="rId862" display="DATA:Setembro/2010"/>
    <hyperlink ref="N585" r:id="rId863" display="DATA:Setembro/2010"/>
    <hyperlink ref="N580" r:id="rId864" display="DATA:Setembro/2010"/>
    <hyperlink ref="N598" r:id="rId865" display="DATA:Setembro/2010"/>
    <hyperlink ref="N587" r:id="rId866" display="DATA:Setembro/2010"/>
    <hyperlink ref="N602" r:id="rId867" display="DATA:Setembro/2010"/>
    <hyperlink ref="N605" r:id="rId868" display="DATA:Setembro/2010"/>
    <hyperlink ref="N583" r:id="rId869" display="DATA:Setembro/2010"/>
    <hyperlink ref="N607" r:id="rId870" display="DATA:Setembro/2010"/>
    <hyperlink ref="N606" r:id="rId871" display="DATA:Setembro/2010"/>
    <hyperlink ref="N610" r:id="rId872" display="DATA:Setembro/2010"/>
    <hyperlink ref="N603" r:id="rId873" display="DATA:Setembro/2010"/>
    <hyperlink ref="N600" r:id="rId874" display="DATA:Setembro/2010"/>
    <hyperlink ref="N618" r:id="rId875" display="DATA:Setembro/2010"/>
    <hyperlink ref="N620" r:id="rId876" display="DATA:Setembro/2010"/>
    <hyperlink ref="N601" r:id="rId877" display="DATA:Setembro/2010"/>
    <hyperlink ref="N619" r:id="rId878" display="DATA:Setembro/2010"/>
    <hyperlink ref="N608" r:id="rId879" display="DATA:Setembro/2010"/>
    <hyperlink ref="N623" r:id="rId880" display="DATA:Setembro/2010"/>
    <hyperlink ref="N616" r:id="rId881" display="DATA:Setembro/2010"/>
    <hyperlink ref="N604" r:id="rId882" display="DATA:Setembro/2010"/>
    <hyperlink ref="N612" r:id="rId883" display="DATA:Setembro/2010"/>
    <hyperlink ref="N613" r:id="rId884" display="DATA:Setembro/2010"/>
    <hyperlink ref="N611" r:id="rId885" display="DATA:Setembro/2010"/>
    <hyperlink ref="N651" r:id="rId886" display="DATA:Setembro/2010"/>
    <hyperlink ref="N662" r:id="rId887" display="DATA:Setembro/2010"/>
    <hyperlink ref="N617" r:id="rId888" display="DATA:Setembro/2010"/>
    <hyperlink ref="N615" r:id="rId889" display="DATA:Setembro/2010"/>
    <hyperlink ref="N663" r:id="rId890" display="DATA:Setembro/2010"/>
    <hyperlink ref="N661" r:id="rId891" display="DATA:Setembro/2010"/>
    <hyperlink ref="N614" r:id="rId892" display="DATA:Setembro/2010"/>
    <hyperlink ref="N701" r:id="rId893" display="DATA:Setembro/2010"/>
    <hyperlink ref="N655" r:id="rId894" display="DATA:Setembro/2010"/>
    <hyperlink ref="N653" r:id="rId895" display="DATA:Setembro/2010"/>
    <hyperlink ref="N645" r:id="rId896" display="DATA:Setembro/2010"/>
    <hyperlink ref="N656" r:id="rId897" display="DATA:Setembro/2010"/>
    <hyperlink ref="N609" r:id="rId898" display="DATA:Setembro/2010"/>
    <hyperlink ref="N657" r:id="rId899" display="DATA:Setembro/2010"/>
    <hyperlink ref="N695" r:id="rId900" display="DATA:Setembro/2010"/>
    <hyperlink ref="N649" r:id="rId901" display="DATA:Setembro/2010"/>
    <hyperlink ref="N647" r:id="rId902" display="DATA:Setembro/2010"/>
    <hyperlink ref="N627" r:id="rId903" display="DATA:Setembro/2010"/>
    <hyperlink ref="N638" r:id="rId904" display="DATA:Setembro/2010"/>
    <hyperlink ref="N591" r:id="rId905" display="DATA:Setembro/2010"/>
    <hyperlink ref="N639" r:id="rId906" display="DATA:Setembro/2010"/>
    <hyperlink ref="N637" r:id="rId907" display="DATA:Setembro/2010"/>
    <hyperlink ref="N677" r:id="rId908" display="DATA:Setembro/2010"/>
    <hyperlink ref="N631" r:id="rId909" display="DATA:Setembro/2010"/>
    <hyperlink ref="N629" r:id="rId910" display="DATA:Setembro/2010"/>
    <hyperlink ref="N632" r:id="rId911" display="DATA:Setembro/2010"/>
    <hyperlink ref="N630" r:id="rId912" display="DATA:Setembro/2010"/>
    <hyperlink ref="N670" r:id="rId913" display="DATA:Setembro/2010"/>
    <hyperlink ref="N624" r:id="rId914" display="DATA:Setembro/2010"/>
    <hyperlink ref="N622" r:id="rId915" display="DATA:Setembro/2010"/>
    <hyperlink ref="N658" r:id="rId916" display="DATA:Setembro/2010"/>
    <hyperlink ref="N669" r:id="rId917" display="DATA:Setembro/2010"/>
    <hyperlink ref="N621" r:id="rId918" display="DATA:Setembro/2010"/>
    <hyperlink ref="N680" r:id="rId919" display="DATA:Setembro/2010"/>
    <hyperlink ref="N635" r:id="rId920" display="DATA:Setembro/2010"/>
    <hyperlink ref="N633" r:id="rId921" display="DATA:Setembro/2010"/>
    <hyperlink ref="N681" r:id="rId922" display="DATA:Setembro/2010"/>
    <hyperlink ref="N636" r:id="rId923" display="DATA:Setembro/2010"/>
    <hyperlink ref="N634" r:id="rId924" display="DATA:Setembro/2010"/>
    <hyperlink ref="N679" r:id="rId925" display="DATA:Setembro/2010"/>
    <hyperlink ref="N719" r:id="rId926" display="DATA:Setembro/2010"/>
    <hyperlink ref="N673" r:id="rId927" display="DATA:Setembro/2010"/>
    <hyperlink ref="N671" r:id="rId928" display="DATA:Setembro/2010"/>
    <hyperlink ref="N648" r:id="rId929" display="DATA:Setembro/2010"/>
    <hyperlink ref="N659" r:id="rId930" display="DATA:Setembro/2010"/>
    <hyperlink ref="N660" r:id="rId931" display="DATA:Setembro/2010"/>
    <hyperlink ref="N698" r:id="rId932" display="DATA:Setembro/2010"/>
    <hyperlink ref="N652" r:id="rId933" display="DATA:Setembro/2010"/>
    <hyperlink ref="N650" r:id="rId934" display="DATA:Setembro/2010"/>
    <hyperlink ref="N642" r:id="rId935" display="DATA:Setembro/2010"/>
    <hyperlink ref="N654" r:id="rId936" display="DATA:Setembro/2010"/>
    <hyperlink ref="N692" r:id="rId937" display="DATA:Setembro/2010"/>
    <hyperlink ref="N646" r:id="rId938" display="DATA:Setembro/2010"/>
    <hyperlink ref="N644" r:id="rId939" display="DATA:Setembro/2010"/>
    <hyperlink ref="N674" r:id="rId940" display="DATA:Setembro/2010"/>
    <hyperlink ref="N628" r:id="rId941" display="DATA:Setembro/2010"/>
    <hyperlink ref="N626" r:id="rId942" display="DATA:Setembro/2010"/>
    <hyperlink ref="N667" r:id="rId943" display="DATA:Setembro/2010"/>
    <hyperlink ref="N666" r:id="rId944" display="DATA:Setembro/2010"/>
    <hyperlink ref="N678" r:id="rId945" display="DATA:Setembro/2010"/>
    <hyperlink ref="N676" r:id="rId946" display="DATA:Setembro/2010"/>
    <hyperlink ref="N716" r:id="rId947" display="DATA:Setembro/2010"/>
    <hyperlink ref="N668" r:id="rId948" display="DATA:Setembro/2010"/>
    <hyperlink ref="N686" r:id="rId949" display="DATA:Setembro/2010"/>
    <hyperlink ref="N640" r:id="rId950" display="DATA:Setembro/2010"/>
    <hyperlink ref="N672" r:id="rId951" display="DATA:Setembro/2010"/>
    <hyperlink ref="N625" r:id="rId952" display="DATA:Setembro/2010"/>
    <hyperlink ref="N710" r:id="rId953" display="DATA:Setembro/2010"/>
    <hyperlink ref="N664" r:id="rId954" display="DATA:Setembro/2010"/>
    <hyperlink ref="N690" r:id="rId955" display="DATA:Setembro/2010"/>
    <hyperlink ref="N684" r:id="rId956" display="DATA:Setembro/2010"/>
    <hyperlink ref="N708" r:id="rId957" display="DATA:Setembro/2010"/>
    <hyperlink ref="N699" r:id="rId958" display="DATA:Setembro/2010"/>
    <hyperlink ref="N700" r:id="rId959" display="DATA:Setembro/2010"/>
    <hyperlink ref="N738" r:id="rId960" display="DATA:Setembro/2010"/>
    <hyperlink ref="N749" r:id="rId961" display="DATA:Setembro/2010"/>
    <hyperlink ref="N704" r:id="rId962" display="DATA:Setembro/2010"/>
    <hyperlink ref="N702" r:id="rId963" display="DATA:Setembro/2010"/>
    <hyperlink ref="N750" r:id="rId964" display="DATA:Setembro/2010"/>
    <hyperlink ref="N705" r:id="rId965" display="DATA:Setembro/2010"/>
    <hyperlink ref="N703" r:id="rId966" display="DATA:Setembro/2010"/>
    <hyperlink ref="N748" r:id="rId967" display="DATA:Setembro/2010"/>
    <hyperlink ref="N788" r:id="rId968" display="DATA:Setembro/2010"/>
    <hyperlink ref="N742" r:id="rId969" display="DATA:Setembro/2010"/>
    <hyperlink ref="N740" r:id="rId970" display="DATA:Setembro/2010"/>
    <hyperlink ref="N693" r:id="rId971" display="DATA:Setembro/2010"/>
    <hyperlink ref="N694" r:id="rId972" display="DATA:Setembro/2010"/>
    <hyperlink ref="N732" r:id="rId973" display="DATA:Setembro/2010"/>
    <hyperlink ref="N743" r:id="rId974" display="DATA:Setembro/2010"/>
    <hyperlink ref="N696" r:id="rId975" display="DATA:Setembro/2010"/>
    <hyperlink ref="N744" r:id="rId976" display="DATA:Setembro/2010"/>
    <hyperlink ref="N697" r:id="rId977" display="DATA:Setembro/2010"/>
    <hyperlink ref="N782" r:id="rId978" display="DATA:Setembro/2010"/>
    <hyperlink ref="N736" r:id="rId979" display="DATA:Setembro/2010"/>
    <hyperlink ref="N734" r:id="rId980" display="DATA:Setembro/2010"/>
    <hyperlink ref="N675" r:id="rId981" display="DATA:Setembro/2010"/>
    <hyperlink ref="N714" r:id="rId982" display="DATA:Setembro/2010"/>
    <hyperlink ref="N725" r:id="rId983" display="DATA:Setembro/2010"/>
    <hyperlink ref="N726" r:id="rId984" display="DATA:Setembro/2010"/>
    <hyperlink ref="N724" r:id="rId985" display="DATA:Setembro/2010"/>
    <hyperlink ref="N764" r:id="rId986" display="DATA:Setembro/2010"/>
    <hyperlink ref="N718" r:id="rId987" display="DATA:Setembro/2010"/>
    <hyperlink ref="N707" r:id="rId988" display="DATA:Setembro/2010"/>
    <hyperlink ref="N717" r:id="rId989" display="DATA:Setembro/2010"/>
    <hyperlink ref="N757" r:id="rId990" display="DATA:Setembro/2010"/>
    <hyperlink ref="N711" r:id="rId991" display="DATA:Setembro/2010"/>
    <hyperlink ref="N709" r:id="rId992" display="DATA:Setembro/2010"/>
    <hyperlink ref="N643" r:id="rId993" display="DATA:Setembro/2010"/>
    <hyperlink ref="N706" r:id="rId994" display="DATA:Setembro/2010"/>
    <hyperlink ref="N745" r:id="rId995" display="DATA:Setembro/2010"/>
    <hyperlink ref="N756" r:id="rId996" display="DATA:Setembro/2010"/>
    <hyperlink ref="N767" r:id="rId997" display="DATA:Setembro/2010"/>
    <hyperlink ref="N722" r:id="rId998" display="DATA:Setembro/2010"/>
    <hyperlink ref="N720" r:id="rId999" display="DATA:Setembro/2010"/>
    <hyperlink ref="N768" r:id="rId1000" display="DATA:Setembro/2010"/>
    <hyperlink ref="N723" r:id="rId1001" display="DATA:Setembro/2010"/>
    <hyperlink ref="N721" r:id="rId1002" display="DATA:Setembro/2010"/>
    <hyperlink ref="N766" r:id="rId1003" display="DATA:Setembro/2010"/>
    <hyperlink ref="N806" r:id="rId1004" display="DATA:Setembro/2010"/>
    <hyperlink ref="N760" r:id="rId1005" display="DATA:Setembro/2010"/>
    <hyperlink ref="N758" r:id="rId1006" display="DATA:Setembro/2010"/>
    <hyperlink ref="N712" r:id="rId1007" display="DATA:Setembro/2010"/>
    <hyperlink ref="N769" r:id="rId1008" display="DATA:Setembro/2010"/>
    <hyperlink ref="N770" r:id="rId1009" display="DATA:Setembro/2010"/>
    <hyperlink ref="N808" r:id="rId1010" display="DATA:Setembro/2010"/>
    <hyperlink ref="N762" r:id="rId1011" display="DATA:Setembro/2010"/>
    <hyperlink ref="N713" r:id="rId1012" display="DATA:Setembro/2010"/>
    <hyperlink ref="N665" r:id="rId1013" display="DATA:Setembro/2010"/>
    <hyperlink ref="N752" r:id="rId1014" display="DATA:Setembro/2010"/>
    <hyperlink ref="N763" r:id="rId1015" display="DATA:Setembro/2010"/>
    <hyperlink ref="N715" r:id="rId1016" display="DATA:Setembro/2010"/>
    <hyperlink ref="N802" r:id="rId1017" display="DATA:Setembro/2010"/>
    <hyperlink ref="N754" r:id="rId1018" display="DATA:Setembro/2010"/>
    <hyperlink ref="N688" r:id="rId1019" display="DATA:Setembro/2010"/>
    <hyperlink ref="N746" r:id="rId1020" display="DATA:Setembro/2010"/>
    <hyperlink ref="N784" r:id="rId1021" display="DATA:Setembro/2010"/>
    <hyperlink ref="N641" r:id="rId1022" display="DATA:Setembro/2010"/>
    <hyperlink ref="N689" r:id="rId1023" display="DATA:Setembro/2010"/>
    <hyperlink ref="N687" r:id="rId1024" display="DATA:Setembro/2010"/>
    <hyperlink ref="N727" r:id="rId1025" display="DATA:Setembro/2010"/>
    <hyperlink ref="N691" r:id="rId1026" display="DATA:Setembro/2010"/>
    <hyperlink ref="N739" r:id="rId1027" display="DATA:Setembro/2010"/>
    <hyperlink ref="N737" r:id="rId1028" display="DATA:Setembro/2010"/>
    <hyperlink ref="N777" r:id="rId1029" display="DATA:Setembro/2010"/>
    <hyperlink ref="N731" r:id="rId1030" display="DATA:Setembro/2010"/>
    <hyperlink ref="N729" r:id="rId1031" display="DATA:Setembro/2010"/>
    <hyperlink ref="N682" r:id="rId1032" display="DATA:Setembro/2010"/>
    <hyperlink ref="N765" r:id="rId1033" display="DATA:Setembro/2010"/>
    <hyperlink ref="N776" r:id="rId1034" display="DATA:Setembro/2010"/>
    <hyperlink ref="N730" r:id="rId1035" display="DATA:Setembro/2010"/>
    <hyperlink ref="N728" r:id="rId1036" display="DATA:Setembro/2010"/>
    <hyperlink ref="N787" r:id="rId1037" display="DATA:Setembro/2010"/>
    <hyperlink ref="N741" r:id="rId1038" display="DATA:Setembro/2010"/>
    <hyperlink ref="N786" r:id="rId1039" display="DATA:Setembro/2010"/>
    <hyperlink ref="N826" r:id="rId1040" display="DATA:Setembro/2010"/>
    <hyperlink ref="N780" r:id="rId1041" display="DATA:Setembro/2010"/>
    <hyperlink ref="N778" r:id="rId1042" display="DATA:Setembro/2010"/>
    <hyperlink ref="N685" r:id="rId1043" display="DATA:Setembro/2010"/>
    <hyperlink ref="N683" r:id="rId1044" display="DATA:Setembro/2010"/>
    <hyperlink ref="N733" r:id="rId1045" display="DATA:Setembro/2010"/>
    <hyperlink ref="N735" r:id="rId1046" display="DATA:Setembro/2010"/>
    <hyperlink ref="N759" r:id="rId1047" display="DATA:Setembro/2010"/>
    <hyperlink ref="N747" r:id="rId1048" display="DATA:Setembro/2010"/>
    <hyperlink ref="N751" r:id="rId1049" display="DATA:Setembro/2010"/>
    <hyperlink ref="N755" r:id="rId1050" display="DATA:Setembro/2010"/>
    <hyperlink ref="N772" r:id="rId1051" display="DATA:Setembro/2010"/>
    <hyperlink ref="N775" r:id="rId1052" display="DATA:Setembro/2010"/>
    <hyperlink ref="N753" r:id="rId1053" display="DATA:Setembro/2010"/>
    <hyperlink ref="N773" r:id="rId1054" display="DATA:Setembro/2010"/>
    <hyperlink ref="N790" r:id="rId1055" display="DATA:Setembro/2010"/>
    <hyperlink ref="N771" r:id="rId1056" display="DATA:Setembro/2010"/>
    <hyperlink ref="N789" r:id="rId1057" display="DATA:Setembro/2010"/>
    <hyperlink ref="N793" r:id="rId1058" display="DATA:Setembro/2010"/>
    <hyperlink ref="N774" r:id="rId1059" display="DATA:Setembro/2010"/>
    <hyperlink ref="N761" r:id="rId1060" display="DATA:Setembro/2010"/>
    <hyperlink ref="N807" r:id="rId1061" display="DATA:Setembro/2010"/>
    <hyperlink ref="N805" r:id="rId1062" display="DATA:Setembro/2010"/>
    <hyperlink ref="N845" r:id="rId1063" display="DATA:Setembro/2010"/>
    <hyperlink ref="N799" r:id="rId1064" display="DATA:Setembro/2010"/>
    <hyperlink ref="N797" r:id="rId1065" display="DATA:Setembro/2010"/>
    <hyperlink ref="N856" r:id="rId1066" display="DATA:Setembro/2010"/>
    <hyperlink ref="N811" r:id="rId1067" display="DATA:Setembro/2010"/>
    <hyperlink ref="N809" r:id="rId1068" display="DATA:Setembro/2010"/>
    <hyperlink ref="N857" r:id="rId1069" display="DATA:Setembro/2010"/>
    <hyperlink ref="N812" r:id="rId1070" display="DATA:Setembro/2010"/>
    <hyperlink ref="N810" r:id="rId1071" display="DATA:Setembro/2010"/>
    <hyperlink ref="N855" r:id="rId1072" display="DATA:Setembro/2010"/>
    <hyperlink ref="N895" r:id="rId1073" display="DATA:Setembro/2010"/>
    <hyperlink ref="N849" r:id="rId1074" display="DATA:Setembro/2010"/>
    <hyperlink ref="N847" r:id="rId1075" display="DATA:Setembro/2010"/>
    <hyperlink ref="N781" r:id="rId1076" display="DATA:Setembro/2010"/>
    <hyperlink ref="N800" r:id="rId1077" display="DATA:Setembro/2010"/>
    <hyperlink ref="N801" r:id="rId1078" display="DATA:Setembro/2010"/>
    <hyperlink ref="N839" r:id="rId1079" display="DATA:Setembro/2010"/>
    <hyperlink ref="N791" r:id="rId1080" display="DATA:Setembro/2010"/>
    <hyperlink ref="N850" r:id="rId1081" display="DATA:Setembro/2010"/>
    <hyperlink ref="N803" r:id="rId1082" display="DATA:Setembro/2010"/>
    <hyperlink ref="N851" r:id="rId1083" display="DATA:Setembro/2010"/>
    <hyperlink ref="N804" r:id="rId1084" display="DATA:Setembro/2010"/>
    <hyperlink ref="N889" r:id="rId1085" display="DATA:Setembro/2010"/>
    <hyperlink ref="N843" r:id="rId1086" display="DATA:Setembro/2010"/>
    <hyperlink ref="N841" r:id="rId1087" display="DATA:Setembro/2010"/>
    <hyperlink ref="N783" r:id="rId1088" display="DATA:Setembro/2010"/>
    <hyperlink ref="N821" r:id="rId1089" display="DATA:Setembro/2010"/>
    <hyperlink ref="N832" r:id="rId1090" display="DATA:Setembro/2010"/>
    <hyperlink ref="N785" r:id="rId1091" display="DATA:Setembro/2010"/>
    <hyperlink ref="N833" r:id="rId1092" display="DATA:Setembro/2010"/>
    <hyperlink ref="N831" r:id="rId1093" display="DATA:Setembro/2010"/>
    <hyperlink ref="N871" r:id="rId1094" display="DATA:Setembro/2010"/>
    <hyperlink ref="N825" r:id="rId1095" display="DATA:Setembro/2010"/>
    <hyperlink ref="N823" r:id="rId1096" display="DATA:Setembro/2010"/>
    <hyperlink ref="N814" r:id="rId1097" display="DATA:Setembro/2010"/>
    <hyperlink ref="N779" r:id="rId1098" display="DATA:Setembro/2010"/>
    <hyperlink ref="N824" r:id="rId1099" display="DATA:Setembro/2010"/>
    <hyperlink ref="N864" r:id="rId1100" display="DATA:Setembro/2010"/>
    <hyperlink ref="N818" r:id="rId1101" display="DATA:Setembro/2010"/>
    <hyperlink ref="N816" r:id="rId1102" display="DATA:Setembro/2010"/>
    <hyperlink ref="N813" r:id="rId1103" display="DATA:Setembro/2010"/>
    <hyperlink ref="N852" r:id="rId1104" display="DATA:Setembro/2010"/>
    <hyperlink ref="N863" r:id="rId1105" display="DATA:Setembro/2010"/>
    <hyperlink ref="N817" r:id="rId1106" display="DATA:Setembro/2010"/>
    <hyperlink ref="N815" r:id="rId1107" display="DATA:Setembro/2010"/>
    <hyperlink ref="N874" r:id="rId1108" display="DATA:Setembro/2010"/>
    <hyperlink ref="N829" r:id="rId1109" display="DATA:Setembro/2010"/>
    <hyperlink ref="N827" r:id="rId1110" display="DATA:Setembro/2010"/>
    <hyperlink ref="N875" r:id="rId1111" display="DATA:Setembro/2010"/>
    <hyperlink ref="N830" r:id="rId1112" display="DATA:Setembro/2010"/>
    <hyperlink ref="N828" r:id="rId1113" display="DATA:Setembro/2010"/>
    <hyperlink ref="N873" r:id="rId1114" display="DATA:Setembro/2010"/>
    <hyperlink ref="N913" r:id="rId1115" display="DATA:Setembro/2010"/>
    <hyperlink ref="N867" r:id="rId1116" display="DATA:Setembro/2010"/>
    <hyperlink ref="N865" r:id="rId1117" display="DATA:Setembro/2010"/>
    <hyperlink ref="N844" r:id="rId1118" display="DATA:Setembro/2010"/>
    <hyperlink ref="N798" r:id="rId1119" display="DATA:Setembro/2010"/>
    <hyperlink ref="N796" r:id="rId1120" display="DATA:Setembro/2010"/>
    <hyperlink ref="N854" r:id="rId1121" display="DATA:Setembro/2010"/>
    <hyperlink ref="N894" r:id="rId1122" display="DATA:Setembro/2010"/>
    <hyperlink ref="N848" r:id="rId1123" display="DATA:Setembro/2010"/>
    <hyperlink ref="N846" r:id="rId1124" display="DATA:Setembro/2010"/>
    <hyperlink ref="N838" r:id="rId1125" display="DATA:Setembro/2010"/>
    <hyperlink ref="N792" r:id="rId1126" display="DATA:Setembro/2010"/>
    <hyperlink ref="N888" r:id="rId1127" display="DATA:Setembro/2010"/>
    <hyperlink ref="N842" r:id="rId1128" display="DATA:Setembro/2010"/>
    <hyperlink ref="N840" r:id="rId1129" display="DATA:Setembro/2010"/>
    <hyperlink ref="N820" r:id="rId1130" display="DATA:Setembro/2010"/>
    <hyperlink ref="N870" r:id="rId1131" display="DATA:Setembro/2010"/>
    <hyperlink ref="N822" r:id="rId1132" display="DATA:Setembro/2010"/>
    <hyperlink ref="N862" r:id="rId1133" display="DATA:Setembro/2010"/>
    <hyperlink ref="N872" r:id="rId1134" display="DATA:Setembro/2010"/>
    <hyperlink ref="N912" r:id="rId1135" display="DATA:Setembro/2010"/>
    <hyperlink ref="N866" r:id="rId1136" display="DATA:Setembro/2010"/>
    <hyperlink ref="N795" r:id="rId1137" display="DATA:Setembro/2010"/>
    <hyperlink ref="N853" r:id="rId1138" display="DATA:Setembro/2010"/>
    <hyperlink ref="N893" r:id="rId1139" display="DATA:Setembro/2010"/>
    <hyperlink ref="N837" r:id="rId1140" display="DATA:Setembro/2010"/>
    <hyperlink ref="N887" r:id="rId1141" display="DATA:Setembro/2010"/>
    <hyperlink ref="N819" r:id="rId1142" display="DATA:Setembro/2010"/>
    <hyperlink ref="N869" r:id="rId1143" display="DATA:Setembro/2010"/>
    <hyperlink ref="N861" r:id="rId1144" display="DATA:Setembro/2010"/>
    <hyperlink ref="N911" r:id="rId1145" display="DATA:Setembro/2010"/>
    <hyperlink ref="N794" r:id="rId1146" display="DATA:Setembro/2010"/>
    <hyperlink ref="N892" r:id="rId1147" display="DATA:Setembro/2010"/>
    <hyperlink ref="N836" r:id="rId1148" display="DATA:Setembro/2010"/>
    <hyperlink ref="N886" r:id="rId1149" display="DATA:Setembro/2010"/>
    <hyperlink ref="N868" r:id="rId1150" display="DATA:Setembro/2010"/>
    <hyperlink ref="N860" r:id="rId1151" display="DATA:Setembro/2010"/>
    <hyperlink ref="N910" r:id="rId1152" display="DATA:Setembro/2010"/>
    <hyperlink ref="N64888" r:id="rId1153" display="DATA:Setembro/2010"/>
    <hyperlink ref="N64885" r:id="rId1154" display="DATA:Setembro/2010"/>
    <hyperlink ref="N64883" r:id="rId1155" display="DATA:Setembro/2010"/>
    <hyperlink ref="N64886" r:id="rId1156" display="DATA:Setembro/2010"/>
    <hyperlink ref="N64884" r:id="rId1157" display="DATA:Setembro/2010"/>
    <hyperlink ref="N64882" r:id="rId1158" display="DATA:Setembro/2010"/>
    <hyperlink ref="N64879" r:id="rId1159" display="DATA:Setembro/2010"/>
    <hyperlink ref="N64877" r:id="rId1160" display="DATA:Setembro/2010"/>
    <hyperlink ref="N64880" r:id="rId1161" display="DATA:Setembro/2010"/>
    <hyperlink ref="N64878" r:id="rId1162" display="DATA:Setembro/2010"/>
    <hyperlink ref="N64876" r:id="rId1163" display="DATA:Setembro/2010"/>
    <hyperlink ref="N64881" r:id="rId1164" display="DATA:Setembro/2010"/>
    <hyperlink ref="N64887" r:id="rId1165" display="DATA:Setembro/2010"/>
    <hyperlink ref="N64875" r:id="rId1166" display="DATA:Setembro/2010"/>
    <hyperlink ref="N64874" r:id="rId1167" display="DATA:Setembro/2010"/>
    <hyperlink ref="N64871" r:id="rId1168" display="DATA:Setembro/2010"/>
    <hyperlink ref="N64869" r:id="rId1169" display="DATA:Setembro/2010"/>
    <hyperlink ref="N64872" r:id="rId1170" display="DATA:Setembro/2010"/>
    <hyperlink ref="N64870" r:id="rId1171" display="DATA:Setembro/2010"/>
    <hyperlink ref="N64868" r:id="rId1172" display="DATA:Setembro/2010"/>
    <hyperlink ref="N64873" r:id="rId1173" display="DATA:Setembro/2010"/>
    <hyperlink ref="N64867" r:id="rId1174" display="DATA:Setembro/2010"/>
    <hyperlink ref="N64866" r:id="rId1175" display="DATA:Setembro/2010"/>
    <hyperlink ref="N64864" r:id="rId1176" display="DATA:Setembro/2010"/>
    <hyperlink ref="N64865" r:id="rId1177" display="DATA:Setembro/2010"/>
    <hyperlink ref="N64863" r:id="rId1178" display="DATA:Setembro/2010"/>
    <hyperlink ref="N64862" r:id="rId1179" display="DATA:Setembro/2010"/>
    <hyperlink ref="N64861" r:id="rId1180" display="DATA:Setembro/2010"/>
    <hyperlink ref="N64858" r:id="rId1181" display="DATA:Setembro/2010"/>
    <hyperlink ref="N64856" r:id="rId1182" display="DATA:Setembro/2010"/>
    <hyperlink ref="N64859" r:id="rId1183" display="DATA:Setembro/2010"/>
    <hyperlink ref="N64857" r:id="rId1184" display="DATA:Setembro/2010"/>
    <hyperlink ref="N64855" r:id="rId1185" display="DATA:Setembro/2010"/>
    <hyperlink ref="N64860" r:id="rId1186" display="DATA:Setembro/2010"/>
    <hyperlink ref="N64854" r:id="rId1187" display="DATA:Setembro/2010"/>
    <hyperlink ref="N64853" r:id="rId1188" display="DATA:Setembro/2010"/>
    <hyperlink ref="N64852" r:id="rId1189" display="DATA:Setembro/2010"/>
    <hyperlink ref="N64844" r:id="rId1190" display="DATA:Setembro/2010"/>
    <hyperlink ref="N64842" r:id="rId1191" display="DATA:Setembro/2010"/>
    <hyperlink ref="N64845" r:id="rId1192" display="DATA:Setembro/2010"/>
    <hyperlink ref="N64843" r:id="rId1193" display="DATA:Setembro/2010"/>
    <hyperlink ref="N64841" r:id="rId1194" display="DATA:Setembro/2010"/>
    <hyperlink ref="N64829" r:id="rId1195" display="DATA:Setembro/2010"/>
    <hyperlink ref="N64827" r:id="rId1196" display="DATA:Setembro/2010"/>
    <hyperlink ref="N64830" r:id="rId1197" display="DATA:Setembro/2010"/>
    <hyperlink ref="N64828" r:id="rId1198" display="DATA:Setembro/2010"/>
    <hyperlink ref="N64851" r:id="rId1199" display="DATA:Setembro/2010"/>
    <hyperlink ref="N64826" r:id="rId1200" display="DATA:Setembro/2010"/>
    <hyperlink ref="N64849" r:id="rId1201" display="DATA:Setembro/2010"/>
    <hyperlink ref="N64847" r:id="rId1202" display="DATA:Setembro/2010"/>
    <hyperlink ref="N64850" r:id="rId1203" display="DATA:Setembro/2010"/>
    <hyperlink ref="N64848" r:id="rId1204" display="DATA:Setembro/2010"/>
    <hyperlink ref="N64846" r:id="rId1205" display="DATA:Setembro/2010"/>
    <hyperlink ref="N64838" r:id="rId1206" display="DATA:Setembro/2010"/>
    <hyperlink ref="N64836" r:id="rId1207" display="DATA:Setembro/2010"/>
    <hyperlink ref="N64839" r:id="rId1208" display="DATA:Setembro/2010"/>
    <hyperlink ref="N64837" r:id="rId1209" display="DATA:Setembro/2010"/>
    <hyperlink ref="N64835" r:id="rId1210" display="DATA:Setembro/2010"/>
    <hyperlink ref="N64823" r:id="rId1211" display="DATA:Setembro/2010"/>
    <hyperlink ref="N64821" r:id="rId1212" display="DATA:Setembro/2010"/>
    <hyperlink ref="N64824" r:id="rId1213" display="DATA:Setembro/2010"/>
    <hyperlink ref="N64822" r:id="rId1214" display="DATA:Setembro/2010"/>
    <hyperlink ref="N64820" r:id="rId1215" display="DATA:Setembro/2010"/>
    <hyperlink ref="N64840" r:id="rId1216" display="DATA:Setembro/2010"/>
    <hyperlink ref="N64825" r:id="rId1217" display="DATA:Setembro/2010"/>
    <hyperlink ref="N64832" r:id="rId1218" display="DATA:Setembro/2010"/>
    <hyperlink ref="N64833" r:id="rId1219" display="DATA:Setembro/2010"/>
    <hyperlink ref="N64831" r:id="rId1220" display="DATA:Setembro/2010"/>
    <hyperlink ref="N64817" r:id="rId1221" display="DATA:Setembro/2010"/>
    <hyperlink ref="N64815" r:id="rId1222" display="DATA:Setembro/2010"/>
    <hyperlink ref="N64818" r:id="rId1223" display="DATA:Setembro/2010"/>
    <hyperlink ref="N64816" r:id="rId1224" display="DATA:Setembro/2010"/>
    <hyperlink ref="N64814" r:id="rId1225" display="DATA:Setembro/2010"/>
    <hyperlink ref="N64834" r:id="rId1226" display="DATA:Setembro/2010"/>
    <hyperlink ref="N64811" r:id="rId1227" display="DATA:Setembro/2010"/>
    <hyperlink ref="N64809" r:id="rId1228" display="DATA:Setembro/2010"/>
    <hyperlink ref="N64812" r:id="rId1229" display="DATA:Setembro/2010"/>
    <hyperlink ref="N64810" r:id="rId1230" display="DATA:Setembro/2010"/>
    <hyperlink ref="N64808" r:id="rId1231" display="DATA:Setembro/2010"/>
    <hyperlink ref="N64813" r:id="rId1232" display="DATA:Setembro/2010"/>
    <hyperlink ref="N64819" r:id="rId1233" display="DATA:Setembro/2010"/>
    <hyperlink ref="N64807" r:id="rId1234" display="DATA:Setembro/2010"/>
    <hyperlink ref="N64806" r:id="rId1235" display="DATA:Setembro/2010"/>
    <hyperlink ref="N64803" r:id="rId1236" display="DATA:Setembro/2010"/>
    <hyperlink ref="N64801" r:id="rId1237" display="DATA:Setembro/2010"/>
    <hyperlink ref="N64804" r:id="rId1238" display="DATA:Setembro/2010"/>
    <hyperlink ref="N64802" r:id="rId1239" display="DATA:Setembro/2010"/>
    <hyperlink ref="N64800" r:id="rId1240" display="DATA:Setembro/2010"/>
    <hyperlink ref="N64805" r:id="rId1241" display="DATA:Setembro/2010"/>
    <hyperlink ref="N64799" r:id="rId1242" display="DATA:Setembro/2010"/>
    <hyperlink ref="N64798" r:id="rId1243" display="DATA:Setembro/2010"/>
    <hyperlink ref="N64796" r:id="rId1244" display="DATA:Setembro/2010"/>
    <hyperlink ref="N64797" r:id="rId1245" display="DATA:Setembro/2010"/>
    <hyperlink ref="N64795" r:id="rId1246" display="DATA:Setembro/2010"/>
    <hyperlink ref="N64794" r:id="rId1247" display="DATA:Setembro/2010"/>
    <hyperlink ref="N64793" r:id="rId1248" display="DATA:Setembro/2010"/>
    <hyperlink ref="N64790" r:id="rId1249" display="DATA:Setembro/2010"/>
    <hyperlink ref="N64788" r:id="rId1250" display="DATA:Setembro/2010"/>
    <hyperlink ref="N64791" r:id="rId1251" display="DATA:Setembro/2010"/>
    <hyperlink ref="N64789" r:id="rId1252" display="DATA:Setembro/2010"/>
    <hyperlink ref="N64787" r:id="rId1253" display="DATA:Setembro/2010"/>
    <hyperlink ref="N64792" r:id="rId1254" display="DATA:Setembro/2010"/>
    <hyperlink ref="N64786" r:id="rId1255" display="DATA:Setembro/2010"/>
    <hyperlink ref="N64785" r:id="rId1256" display="DATA:Setembro/2010"/>
    <hyperlink ref="N64783" r:id="rId1257" display="DATA:Setembro/2010"/>
    <hyperlink ref="N64784" r:id="rId1258" display="DATA:Setembro/2010"/>
    <hyperlink ref="N64782" r:id="rId1259" display="DATA:Setembro/2010"/>
    <hyperlink ref="N64781" r:id="rId1260" display="DATA:Setembro/2010"/>
    <hyperlink ref="N64780" r:id="rId1261" display="DATA:Setembro/2010"/>
    <hyperlink ref="N64779" r:id="rId1262" display="DATA:Setembro/2010"/>
    <hyperlink ref="N64778" r:id="rId1263" display="DATA:Setembro/2010"/>
    <hyperlink ref="N64777" r:id="rId1264" display="DATA:Setembro/2010"/>
    <hyperlink ref="N64776" r:id="rId1265" display="DATA:Setembro/2010"/>
    <hyperlink ref="N64773" r:id="rId1266" display="DATA:Setembro/2010"/>
    <hyperlink ref="N64771" r:id="rId1267" display="DATA:Setembro/2010"/>
    <hyperlink ref="N64774" r:id="rId1268" display="DATA:Setembro/2010"/>
    <hyperlink ref="N64772" r:id="rId1269" display="DATA:Setembro/2010"/>
    <hyperlink ref="N64770" r:id="rId1270" display="DATA:Setembro/2010"/>
    <hyperlink ref="N64775" r:id="rId1271" display="DATA:Setembro/2010"/>
    <hyperlink ref="N64769" r:id="rId1272" display="DATA:Setembro/2010"/>
    <hyperlink ref="N64768" r:id="rId1273" display="DATA:Setembro/2010"/>
    <hyperlink ref="N64766" r:id="rId1274" display="DATA:Setembro/2010"/>
    <hyperlink ref="N64767" r:id="rId1275" display="DATA:Setembro/2010"/>
    <hyperlink ref="N64765" r:id="rId1276" display="DATA:Setembro/2010"/>
    <hyperlink ref="N64764" r:id="rId1277" display="DATA:Setembro/2010"/>
    <hyperlink ref="N64763" r:id="rId1278" display="DATA:Setembro/2010"/>
    <hyperlink ref="N902" r:id="rId1279" display="DATA:Setembro/2010"/>
    <hyperlink ref="N858" r:id="rId1280" display="DATA:Setembro/2010"/>
    <hyperlink ref="N896" r:id="rId1281" display="DATA:Setembro/2010"/>
    <hyperlink ref="N878" r:id="rId1282" display="DATA:Setembro/2010"/>
    <hyperlink ref="N859" r:id="rId1283" display="DATA:Setembro/2010"/>
    <hyperlink ref="N881" r:id="rId1284" display="DATA:Setembro/2010"/>
    <hyperlink ref="N834" r:id="rId1285" display="DATA:Setembro/2010"/>
    <hyperlink ref="N882" r:id="rId1286" display="DATA:Setembro/2010"/>
    <hyperlink ref="N835" r:id="rId1287" display="DATA:Setembro/2010"/>
    <hyperlink ref="N880" r:id="rId1288" display="DATA:Setembro/2010"/>
    <hyperlink ref="N920" r:id="rId1289" display="DATA:Setembro/2010"/>
    <hyperlink ref="N901" r:id="rId1290" display="DATA:Setembro/2010"/>
    <hyperlink ref="N877" r:id="rId1291" display="DATA:Setembro/2010"/>
    <hyperlink ref="N879" r:id="rId1292" display="DATA:Setembro/2010"/>
    <hyperlink ref="N919" r:id="rId1293" display="DATA:Setembro/2010"/>
    <hyperlink ref="N900" r:id="rId1294" display="DATA:Setembro/2010"/>
    <hyperlink ref="N876" r:id="rId1295" display="DATA:Setembro/2010"/>
    <hyperlink ref="N918" r:id="rId1296" display="DATA:Setembro/2010"/>
    <hyperlink ref="N899" r:id="rId1297" display="DATA:Setembro/2010"/>
    <hyperlink ref="N917" r:id="rId1298" display="DATA:Setembro/2010"/>
  </hyperlinks>
  <printOptions/>
  <pageMargins left="0.9448818897637796" right="0.1968503937007874" top="0.5511811023622047" bottom="0.3937007874015748" header="0.2755905511811024" footer="0.5118110236220472"/>
  <pageSetup horizontalDpi="600" verticalDpi="600" orientation="portrait" paperSize="9" scale="67" r:id="rId1300"/>
  <headerFooter alignWithMargins="0">
    <oddHeader>&amp;CPágina &amp;P de &amp;N</oddHeader>
  </headerFooter>
  <drawing r:id="rId1299"/>
</worksheet>
</file>

<file path=xl/worksheets/sheet4.xml><?xml version="1.0" encoding="utf-8"?>
<worksheet xmlns="http://schemas.openxmlformats.org/spreadsheetml/2006/main" xmlns:r="http://schemas.openxmlformats.org/officeDocument/2006/relationships">
  <dimension ref="A1:T50"/>
  <sheetViews>
    <sheetView view="pageBreakPreview" zoomScaleSheetLayoutView="100" zoomScalePageLayoutView="0" workbookViewId="0" topLeftCell="A1">
      <selection activeCell="B20" sqref="B20"/>
    </sheetView>
  </sheetViews>
  <sheetFormatPr defaultColWidth="9.140625" defaultRowHeight="12.75"/>
  <sheetData>
    <row r="1" spans="1:20" ht="15.75">
      <c r="A1" s="263" t="s">
        <v>29</v>
      </c>
      <c r="B1" s="264"/>
      <c r="C1" s="264"/>
      <c r="D1" s="264"/>
      <c r="E1" s="264"/>
      <c r="F1" s="264"/>
      <c r="G1" s="264"/>
      <c r="H1" s="264"/>
      <c r="I1" s="264"/>
      <c r="J1" s="265"/>
      <c r="K1" s="90"/>
      <c r="L1" s="61"/>
      <c r="M1" s="61"/>
      <c r="N1" s="61"/>
      <c r="O1" s="61"/>
      <c r="P1" s="61"/>
      <c r="Q1" s="61"/>
      <c r="R1" s="61"/>
      <c r="S1" s="61"/>
      <c r="T1" s="62"/>
    </row>
    <row r="2" spans="1:20" ht="12.75">
      <c r="A2" s="81"/>
      <c r="B2" s="82"/>
      <c r="C2" s="82"/>
      <c r="D2" s="82"/>
      <c r="E2" s="82"/>
      <c r="F2" s="82"/>
      <c r="G2" s="82"/>
      <c r="H2" s="82"/>
      <c r="I2" s="82"/>
      <c r="J2" s="83"/>
      <c r="K2" s="4"/>
      <c r="L2" s="1"/>
      <c r="M2" s="1"/>
      <c r="N2" s="1"/>
      <c r="O2" s="1"/>
      <c r="P2" s="1"/>
      <c r="Q2" s="1"/>
      <c r="R2" s="1"/>
      <c r="S2" s="1"/>
      <c r="T2" s="5"/>
    </row>
    <row r="3" spans="1:20" ht="12.75">
      <c r="A3" s="266" t="s">
        <v>30</v>
      </c>
      <c r="B3" s="267"/>
      <c r="C3" s="267"/>
      <c r="D3" s="267"/>
      <c r="E3" s="267"/>
      <c r="F3" s="267"/>
      <c r="G3" s="267"/>
      <c r="H3" s="267"/>
      <c r="I3" s="267"/>
      <c r="J3" s="268"/>
      <c r="K3" s="4"/>
      <c r="L3" s="1"/>
      <c r="M3" s="1"/>
      <c r="N3" s="1"/>
      <c r="O3" s="1"/>
      <c r="P3" s="1"/>
      <c r="Q3" s="1"/>
      <c r="R3" s="1"/>
      <c r="S3" s="1"/>
      <c r="T3" s="5"/>
    </row>
    <row r="4" spans="1:20" ht="12.75">
      <c r="A4" s="269" t="s">
        <v>131</v>
      </c>
      <c r="B4" s="270"/>
      <c r="C4" s="270"/>
      <c r="D4" s="270"/>
      <c r="E4" s="270"/>
      <c r="F4" s="270"/>
      <c r="G4" s="270"/>
      <c r="H4" s="270"/>
      <c r="I4" s="270"/>
      <c r="J4" s="271"/>
      <c r="K4" s="4"/>
      <c r="L4" s="1"/>
      <c r="M4" s="1"/>
      <c r="N4" s="1"/>
      <c r="O4" s="1"/>
      <c r="P4" s="1"/>
      <c r="Q4" s="1"/>
      <c r="R4" s="1"/>
      <c r="S4" s="1"/>
      <c r="T4" s="5"/>
    </row>
    <row r="5" spans="1:20" ht="12.75">
      <c r="A5" s="81"/>
      <c r="B5" s="82"/>
      <c r="C5" s="82"/>
      <c r="D5" s="82"/>
      <c r="E5" s="82"/>
      <c r="F5" s="82"/>
      <c r="G5" s="82"/>
      <c r="H5" s="82"/>
      <c r="I5" s="82"/>
      <c r="J5" s="83"/>
      <c r="K5" s="4"/>
      <c r="L5" s="1"/>
      <c r="M5" s="1"/>
      <c r="N5" s="1"/>
      <c r="O5" s="1"/>
      <c r="P5" s="1"/>
      <c r="Q5" s="1"/>
      <c r="R5" s="1"/>
      <c r="S5" s="1"/>
      <c r="T5" s="5"/>
    </row>
    <row r="6" spans="1:20" ht="12.75">
      <c r="A6" s="272" t="s">
        <v>31</v>
      </c>
      <c r="B6" s="273"/>
      <c r="C6" s="273"/>
      <c r="D6" s="273"/>
      <c r="E6" s="273"/>
      <c r="F6" s="273"/>
      <c r="G6" s="273"/>
      <c r="H6" s="273"/>
      <c r="I6" s="273" t="s">
        <v>32</v>
      </c>
      <c r="J6" s="274" t="s">
        <v>33</v>
      </c>
      <c r="K6" s="4"/>
      <c r="L6" s="275" t="s">
        <v>34</v>
      </c>
      <c r="M6" s="275"/>
      <c r="N6" s="275"/>
      <c r="O6" s="276" t="s">
        <v>35</v>
      </c>
      <c r="P6" s="276" t="s">
        <v>36</v>
      </c>
      <c r="Q6" s="276" t="s">
        <v>37</v>
      </c>
      <c r="R6" s="1"/>
      <c r="S6" s="1"/>
      <c r="T6" s="5"/>
    </row>
    <row r="7" spans="1:20" ht="12.75">
      <c r="A7" s="272"/>
      <c r="B7" s="273"/>
      <c r="C7" s="273"/>
      <c r="D7" s="273"/>
      <c r="E7" s="273"/>
      <c r="F7" s="273"/>
      <c r="G7" s="273"/>
      <c r="H7" s="273"/>
      <c r="I7" s="273"/>
      <c r="J7" s="274"/>
      <c r="K7" s="4"/>
      <c r="L7" s="275"/>
      <c r="M7" s="275"/>
      <c r="N7" s="275"/>
      <c r="O7" s="276"/>
      <c r="P7" s="276"/>
      <c r="Q7" s="276"/>
      <c r="R7" s="1"/>
      <c r="S7" s="1"/>
      <c r="T7" s="5"/>
    </row>
    <row r="8" spans="1:20" ht="15">
      <c r="A8" s="277" t="str">
        <f>IF($J$17=$A$146,"Encargos Sociais incidentes sobre a mão de obra","Administração Central")</f>
        <v>Administração Central</v>
      </c>
      <c r="B8" s="278"/>
      <c r="C8" s="278"/>
      <c r="D8" s="278"/>
      <c r="E8" s="278"/>
      <c r="F8" s="278"/>
      <c r="G8" s="278"/>
      <c r="H8" s="278"/>
      <c r="I8" s="66" t="str">
        <f>IF($J4=$A$146,"K1","AC")</f>
        <v>K1</v>
      </c>
      <c r="J8" s="84">
        <v>0.03</v>
      </c>
      <c r="K8" s="4"/>
      <c r="L8" s="279" t="s">
        <v>38</v>
      </c>
      <c r="M8" s="279"/>
      <c r="N8" s="279"/>
      <c r="O8" s="67">
        <v>0.03</v>
      </c>
      <c r="P8" s="67">
        <v>0.0493</v>
      </c>
      <c r="Q8" s="67">
        <v>0.0671</v>
      </c>
      <c r="R8" s="1"/>
      <c r="S8" s="1"/>
      <c r="T8" s="5"/>
    </row>
    <row r="9" spans="1:20" ht="15">
      <c r="A9" s="277" t="str">
        <f>IF($J$17=$A$146,"Administração Central da empresa ou consultoria - overhead","Seguro e Garantia")</f>
        <v>Seguro e Garantia</v>
      </c>
      <c r="B9" s="278"/>
      <c r="C9" s="278"/>
      <c r="D9" s="278"/>
      <c r="E9" s="278"/>
      <c r="F9" s="278"/>
      <c r="G9" s="278"/>
      <c r="H9" s="278"/>
      <c r="I9" s="66" t="str">
        <f>IF($J4=$A$146,"K2","SG")</f>
        <v>K2</v>
      </c>
      <c r="J9" s="84">
        <v>0.008</v>
      </c>
      <c r="K9" s="4"/>
      <c r="L9" s="279" t="s">
        <v>38</v>
      </c>
      <c r="M9" s="279"/>
      <c r="N9" s="279"/>
      <c r="O9" s="67">
        <v>0.008</v>
      </c>
      <c r="P9" s="67">
        <v>0.0049</v>
      </c>
      <c r="Q9" s="67">
        <v>0.0075</v>
      </c>
      <c r="R9" s="1"/>
      <c r="S9" s="1"/>
      <c r="T9" s="5"/>
    </row>
    <row r="10" spans="1:20" ht="15">
      <c r="A10" s="277" t="str">
        <f>IF($J$17=$A$146,"","Risco")</f>
        <v>Risco</v>
      </c>
      <c r="B10" s="278"/>
      <c r="C10" s="278"/>
      <c r="D10" s="278"/>
      <c r="E10" s="278"/>
      <c r="F10" s="278"/>
      <c r="G10" s="278"/>
      <c r="H10" s="278"/>
      <c r="I10" s="66">
        <f>IF($J4=$A$146,"","R")</f>
      </c>
      <c r="J10" s="84">
        <v>0.0097</v>
      </c>
      <c r="K10" s="4"/>
      <c r="L10" s="279" t="s">
        <v>38</v>
      </c>
      <c r="M10" s="279"/>
      <c r="N10" s="279"/>
      <c r="O10" s="67">
        <v>0.0097</v>
      </c>
      <c r="P10" s="67">
        <v>0.0139</v>
      </c>
      <c r="Q10" s="67">
        <v>0.0174</v>
      </c>
      <c r="R10" s="1"/>
      <c r="S10" s="1"/>
      <c r="T10" s="5"/>
    </row>
    <row r="11" spans="1:20" ht="15">
      <c r="A11" s="277" t="str">
        <f>IF($J$17=$A$146,"","Despesas Financeiras")</f>
        <v>Despesas Financeiras</v>
      </c>
      <c r="B11" s="278"/>
      <c r="C11" s="278"/>
      <c r="D11" s="278"/>
      <c r="E11" s="278"/>
      <c r="F11" s="278"/>
      <c r="G11" s="278"/>
      <c r="H11" s="278"/>
      <c r="I11" s="66">
        <f>IF($J4=$A$146,"","DF")</f>
      </c>
      <c r="J11" s="84">
        <v>0.0059</v>
      </c>
      <c r="K11" s="4"/>
      <c r="L11" s="279" t="s">
        <v>38</v>
      </c>
      <c r="M11" s="279"/>
      <c r="N11" s="279"/>
      <c r="O11" s="67">
        <v>0.0059</v>
      </c>
      <c r="P11" s="67">
        <v>0.0099</v>
      </c>
      <c r="Q11" s="67">
        <v>0.0117</v>
      </c>
      <c r="R11" s="1"/>
      <c r="S11" s="1"/>
      <c r="T11" s="5"/>
    </row>
    <row r="12" spans="1:20" ht="15">
      <c r="A12" s="277" t="str">
        <f>IF($J$17=$A$146,"Margem bruta da empresa de consultoria","Lucro")</f>
        <v>Lucro</v>
      </c>
      <c r="B12" s="278"/>
      <c r="C12" s="278"/>
      <c r="D12" s="278"/>
      <c r="E12" s="278"/>
      <c r="F12" s="278"/>
      <c r="G12" s="278"/>
      <c r="H12" s="278"/>
      <c r="I12" s="66" t="str">
        <f>IF($J4=$A$146,"K3","L")</f>
        <v>K3</v>
      </c>
      <c r="J12" s="84">
        <v>0.0616</v>
      </c>
      <c r="K12" s="4"/>
      <c r="L12" s="279" t="s">
        <v>38</v>
      </c>
      <c r="M12" s="279"/>
      <c r="N12" s="279"/>
      <c r="O12" s="67">
        <v>0.0616</v>
      </c>
      <c r="P12" s="67">
        <v>0.0804</v>
      </c>
      <c r="Q12" s="67">
        <v>0.094</v>
      </c>
      <c r="R12" s="1"/>
      <c r="S12" s="1"/>
      <c r="T12" s="5"/>
    </row>
    <row r="13" spans="1:20" ht="15">
      <c r="A13" s="277" t="s">
        <v>39</v>
      </c>
      <c r="B13" s="278"/>
      <c r="C13" s="278"/>
      <c r="D13" s="278"/>
      <c r="E13" s="278"/>
      <c r="F13" s="278"/>
      <c r="G13" s="278"/>
      <c r="H13" s="278"/>
      <c r="I13" s="66" t="s">
        <v>40</v>
      </c>
      <c r="J13" s="84">
        <v>0.0365</v>
      </c>
      <c r="K13" s="4"/>
      <c r="L13" s="279" t="s">
        <v>38</v>
      </c>
      <c r="M13" s="279"/>
      <c r="N13" s="279"/>
      <c r="O13" s="67">
        <v>0.0365</v>
      </c>
      <c r="P13" s="67">
        <v>0.0365</v>
      </c>
      <c r="Q13" s="67">
        <v>0.0365</v>
      </c>
      <c r="R13" s="1"/>
      <c r="S13" s="1"/>
      <c r="T13" s="5"/>
    </row>
    <row r="14" spans="1:20" ht="24.75" customHeight="1">
      <c r="A14" s="277" t="s">
        <v>41</v>
      </c>
      <c r="B14" s="278"/>
      <c r="C14" s="278"/>
      <c r="D14" s="278"/>
      <c r="E14" s="278"/>
      <c r="F14" s="278"/>
      <c r="G14" s="278"/>
      <c r="H14" s="278"/>
      <c r="I14" s="66" t="s">
        <v>42</v>
      </c>
      <c r="J14" s="85">
        <v>0.05</v>
      </c>
      <c r="K14" s="4"/>
      <c r="L14" s="279" t="s">
        <v>38</v>
      </c>
      <c r="M14" s="279"/>
      <c r="N14" s="279"/>
      <c r="O14" s="67">
        <v>0</v>
      </c>
      <c r="P14" s="67">
        <v>0.025</v>
      </c>
      <c r="Q14" s="67">
        <v>0.05</v>
      </c>
      <c r="R14" s="1"/>
      <c r="S14" s="1"/>
      <c r="T14" s="5"/>
    </row>
    <row r="15" spans="1:20" ht="26.25" customHeight="1">
      <c r="A15" s="277" t="s">
        <v>43</v>
      </c>
      <c r="B15" s="278"/>
      <c r="C15" s="278"/>
      <c r="D15" s="278"/>
      <c r="E15" s="278"/>
      <c r="F15" s="278"/>
      <c r="G15" s="278"/>
      <c r="H15" s="278"/>
      <c r="I15" s="66" t="s">
        <v>44</v>
      </c>
      <c r="J15" s="85">
        <v>0.045</v>
      </c>
      <c r="K15" s="4"/>
      <c r="L15" s="279" t="s">
        <v>38</v>
      </c>
      <c r="M15" s="279"/>
      <c r="N15" s="279"/>
      <c r="O15" s="68">
        <v>0</v>
      </c>
      <c r="P15" s="68">
        <v>0.045</v>
      </c>
      <c r="Q15" s="68">
        <v>0.045</v>
      </c>
      <c r="R15" s="1"/>
      <c r="S15" s="1"/>
      <c r="T15" s="5"/>
    </row>
    <row r="16" spans="1:20" ht="28.5">
      <c r="A16" s="277" t="s">
        <v>45</v>
      </c>
      <c r="B16" s="278"/>
      <c r="C16" s="278"/>
      <c r="D16" s="278"/>
      <c r="E16" s="278"/>
      <c r="F16" s="278"/>
      <c r="G16" s="278"/>
      <c r="H16" s="278"/>
      <c r="I16" s="69" t="s">
        <v>46</v>
      </c>
      <c r="J16" s="85">
        <v>0.2247</v>
      </c>
      <c r="K16" s="4"/>
      <c r="L16" s="275" t="str">
        <f>IF(OR($J$17=$A$146,$J$17=$A$145,AND(J16&gt;=O16,J16&lt;=Q16)),"OK","FORA DO INTERVALO")</f>
        <v>OK</v>
      </c>
      <c r="M16" s="275"/>
      <c r="N16" s="275"/>
      <c r="O16" s="67">
        <v>0.2034</v>
      </c>
      <c r="P16" s="67">
        <v>0.2478</v>
      </c>
      <c r="Q16" s="67">
        <v>0.2644</v>
      </c>
      <c r="R16" s="1"/>
      <c r="S16" s="1"/>
      <c r="T16" s="5"/>
    </row>
    <row r="17" spans="1:20" ht="28.5">
      <c r="A17" s="280" t="s">
        <v>47</v>
      </c>
      <c r="B17" s="281"/>
      <c r="C17" s="281"/>
      <c r="D17" s="281"/>
      <c r="E17" s="281"/>
      <c r="F17" s="281"/>
      <c r="G17" s="281"/>
      <c r="H17" s="281"/>
      <c r="I17" s="70" t="s">
        <v>48</v>
      </c>
      <c r="J17" s="86">
        <v>0.2882</v>
      </c>
      <c r="K17" s="4"/>
      <c r="L17" s="1"/>
      <c r="M17" s="1"/>
      <c r="N17" s="1"/>
      <c r="O17" s="1"/>
      <c r="P17" s="1"/>
      <c r="Q17" s="1"/>
      <c r="R17" s="1"/>
      <c r="S17" s="1"/>
      <c r="T17" s="5"/>
    </row>
    <row r="18" spans="1:20" ht="12.75">
      <c r="A18" s="81"/>
      <c r="B18" s="82"/>
      <c r="C18" s="82"/>
      <c r="D18" s="82"/>
      <c r="E18" s="82"/>
      <c r="F18" s="82"/>
      <c r="G18" s="82"/>
      <c r="H18" s="82"/>
      <c r="I18" s="82"/>
      <c r="J18" s="83"/>
      <c r="K18" s="4"/>
      <c r="L18" s="1"/>
      <c r="M18" s="1"/>
      <c r="N18" s="1"/>
      <c r="O18" s="1"/>
      <c r="P18" s="1"/>
      <c r="Q18" s="1"/>
      <c r="R18" s="1"/>
      <c r="S18" s="1"/>
      <c r="T18" s="5"/>
    </row>
    <row r="19" spans="1:20" ht="15.75">
      <c r="A19" s="87">
        <f>IF(L16&lt;&gt;"ok","X","")</f>
      </c>
      <c r="B19" s="282">
        <f>IF(L16&lt;&gt;"ok","Anexo: Relatório Técnico Circunstanciado justificando a adoção do percentual de cada parcela do BDI.","")</f>
      </c>
      <c r="C19" s="282"/>
      <c r="D19" s="282"/>
      <c r="E19" s="282"/>
      <c r="F19" s="282"/>
      <c r="G19" s="282"/>
      <c r="H19" s="282"/>
      <c r="I19" s="282"/>
      <c r="J19" s="283"/>
      <c r="K19" s="4"/>
      <c r="L19" s="1"/>
      <c r="M19" s="1"/>
      <c r="N19" s="1"/>
      <c r="O19" s="1"/>
      <c r="P19" s="1"/>
      <c r="Q19" s="1"/>
      <c r="R19" s="1"/>
      <c r="S19" s="1"/>
      <c r="T19" s="5"/>
    </row>
    <row r="20" spans="1:20" ht="12.75">
      <c r="A20" s="81"/>
      <c r="B20" s="82"/>
      <c r="C20" s="82"/>
      <c r="D20" s="82"/>
      <c r="E20" s="82"/>
      <c r="F20" s="82"/>
      <c r="G20" s="82"/>
      <c r="H20" s="82"/>
      <c r="I20" s="82"/>
      <c r="J20" s="83"/>
      <c r="K20" s="4"/>
      <c r="L20" s="1"/>
      <c r="M20" s="1"/>
      <c r="N20" s="1"/>
      <c r="O20" s="1"/>
      <c r="P20" s="1"/>
      <c r="Q20" s="1"/>
      <c r="R20" s="1"/>
      <c r="S20" s="1"/>
      <c r="T20" s="5"/>
    </row>
    <row r="21" spans="1:20" ht="12.75">
      <c r="A21" s="284" t="s">
        <v>49</v>
      </c>
      <c r="B21" s="285"/>
      <c r="C21" s="285"/>
      <c r="D21" s="285"/>
      <c r="E21" s="285"/>
      <c r="F21" s="285"/>
      <c r="G21" s="285"/>
      <c r="H21" s="285"/>
      <c r="I21" s="285"/>
      <c r="J21" s="286"/>
      <c r="K21" s="4"/>
      <c r="L21" s="1"/>
      <c r="M21" s="1"/>
      <c r="N21" s="1"/>
      <c r="O21" s="1"/>
      <c r="P21" s="1"/>
      <c r="Q21" s="1"/>
      <c r="R21" s="1"/>
      <c r="S21" s="1"/>
      <c r="T21" s="5"/>
    </row>
    <row r="22" spans="1:20" ht="15.75">
      <c r="A22" s="88"/>
      <c r="B22" s="71"/>
      <c r="C22" s="71"/>
      <c r="D22" s="287" t="s">
        <v>50</v>
      </c>
      <c r="E22" s="288" t="str">
        <f>IF($J4=$A$146,"(1+K1+K2)*(1+K3)","(1+AC + S + R + G)*(1 + DF)*(1+L)")</f>
        <v>(1+K1+K2)*(1+K3)</v>
      </c>
      <c r="F22" s="288"/>
      <c r="G22" s="288"/>
      <c r="H22" s="289" t="s">
        <v>51</v>
      </c>
      <c r="I22" s="71"/>
      <c r="J22" s="89"/>
      <c r="K22" s="4"/>
      <c r="L22" s="1"/>
      <c r="M22" s="1"/>
      <c r="N22" s="1"/>
      <c r="O22" s="1"/>
      <c r="P22" s="1"/>
      <c r="Q22" s="1"/>
      <c r="R22" s="1"/>
      <c r="S22" s="1"/>
      <c r="T22" s="5"/>
    </row>
    <row r="23" spans="1:20" ht="15.75">
      <c r="A23" s="88"/>
      <c r="B23" s="71"/>
      <c r="C23" s="71"/>
      <c r="D23" s="287"/>
      <c r="E23" s="290" t="s">
        <v>52</v>
      </c>
      <c r="F23" s="290"/>
      <c r="G23" s="290"/>
      <c r="H23" s="289"/>
      <c r="I23" s="71"/>
      <c r="J23" s="89"/>
      <c r="K23" s="4"/>
      <c r="L23" s="1"/>
      <c r="M23" s="1"/>
      <c r="N23" s="1"/>
      <c r="O23" s="1"/>
      <c r="P23" s="1"/>
      <c r="Q23" s="1"/>
      <c r="R23" s="1"/>
      <c r="S23" s="1"/>
      <c r="T23" s="5"/>
    </row>
    <row r="24" spans="1:20" ht="12.75">
      <c r="A24" s="4"/>
      <c r="B24" s="1"/>
      <c r="C24" s="1"/>
      <c r="D24" s="1"/>
      <c r="E24" s="1"/>
      <c r="F24" s="1"/>
      <c r="G24" s="1"/>
      <c r="H24" s="1"/>
      <c r="I24" s="1"/>
      <c r="J24" s="5"/>
      <c r="K24" s="4"/>
      <c r="L24" s="1"/>
      <c r="M24" s="1"/>
      <c r="N24" s="1"/>
      <c r="O24" s="1"/>
      <c r="P24" s="1"/>
      <c r="Q24" s="1"/>
      <c r="R24" s="1"/>
      <c r="S24" s="1"/>
      <c r="T24" s="5"/>
    </row>
    <row r="25" spans="1:20" ht="12.75">
      <c r="A25" s="4"/>
      <c r="B25" s="1"/>
      <c r="C25" s="1"/>
      <c r="D25" s="1"/>
      <c r="E25" s="1"/>
      <c r="F25" s="1"/>
      <c r="G25" s="1"/>
      <c r="H25" s="1"/>
      <c r="I25" s="1"/>
      <c r="J25" s="5"/>
      <c r="K25" s="4"/>
      <c r="L25" s="1"/>
      <c r="M25" s="1"/>
      <c r="N25" s="1"/>
      <c r="O25" s="1"/>
      <c r="P25" s="1"/>
      <c r="Q25" s="1"/>
      <c r="R25" s="1"/>
      <c r="S25" s="1"/>
      <c r="T25" s="5"/>
    </row>
    <row r="26" spans="1:20" ht="12.75">
      <c r="A26" s="4"/>
      <c r="B26" s="1"/>
      <c r="C26" s="1"/>
      <c r="D26" s="1"/>
      <c r="E26" s="1"/>
      <c r="F26" s="1"/>
      <c r="G26" s="1"/>
      <c r="H26" s="1"/>
      <c r="I26" s="1"/>
      <c r="J26" s="5"/>
      <c r="K26" s="4"/>
      <c r="L26" s="1"/>
      <c r="M26" s="1"/>
      <c r="N26" s="1"/>
      <c r="O26" s="1"/>
      <c r="P26" s="1"/>
      <c r="Q26" s="1"/>
      <c r="R26" s="1"/>
      <c r="S26" s="1"/>
      <c r="T26" s="5"/>
    </row>
    <row r="27" spans="1:20" ht="12.75">
      <c r="A27" s="4"/>
      <c r="B27" s="1"/>
      <c r="C27" s="1"/>
      <c r="D27" s="1"/>
      <c r="E27" s="1"/>
      <c r="F27" s="1"/>
      <c r="G27" s="1"/>
      <c r="H27" s="1"/>
      <c r="I27" s="1"/>
      <c r="J27" s="5"/>
      <c r="K27" s="4"/>
      <c r="L27" s="1"/>
      <c r="M27" s="1"/>
      <c r="N27" s="1"/>
      <c r="O27" s="1"/>
      <c r="P27" s="1"/>
      <c r="Q27" s="1"/>
      <c r="R27" s="1"/>
      <c r="S27" s="1"/>
      <c r="T27" s="5"/>
    </row>
    <row r="28" spans="1:20" ht="12.75">
      <c r="A28" s="4"/>
      <c r="B28" s="291"/>
      <c r="C28" s="291"/>
      <c r="D28" s="291"/>
      <c r="E28" s="292"/>
      <c r="F28" s="292"/>
      <c r="G28" s="292"/>
      <c r="H28" s="1"/>
      <c r="I28" s="1"/>
      <c r="J28" s="5"/>
      <c r="K28" s="4"/>
      <c r="L28" s="1"/>
      <c r="M28" s="1"/>
      <c r="N28" s="1"/>
      <c r="O28" s="1"/>
      <c r="P28" s="1"/>
      <c r="Q28" s="1"/>
      <c r="R28" s="1"/>
      <c r="S28" s="1"/>
      <c r="T28" s="5"/>
    </row>
    <row r="29" spans="1:20" ht="12.75">
      <c r="A29" s="4"/>
      <c r="B29" s="291"/>
      <c r="C29" s="291"/>
      <c r="D29" s="291"/>
      <c r="E29" s="292"/>
      <c r="F29" s="292"/>
      <c r="G29" s="292"/>
      <c r="H29" s="1"/>
      <c r="I29" s="1"/>
      <c r="J29" s="5"/>
      <c r="K29" s="4"/>
      <c r="L29" s="1"/>
      <c r="M29" s="1"/>
      <c r="N29" s="1"/>
      <c r="O29" s="1"/>
      <c r="P29" s="1"/>
      <c r="Q29" s="1"/>
      <c r="R29" s="1"/>
      <c r="S29" s="1"/>
      <c r="T29" s="5"/>
    </row>
    <row r="30" spans="1:20" ht="15">
      <c r="A30" s="4"/>
      <c r="B30" s="293"/>
      <c r="C30" s="293"/>
      <c r="D30" s="293"/>
      <c r="E30" s="72"/>
      <c r="F30" s="72"/>
      <c r="G30" s="72"/>
      <c r="H30" s="1"/>
      <c r="I30" s="1"/>
      <c r="J30" s="5"/>
      <c r="K30" s="4"/>
      <c r="L30" s="1"/>
      <c r="M30" s="1"/>
      <c r="N30" s="1"/>
      <c r="O30" s="1"/>
      <c r="P30" s="1"/>
      <c r="Q30" s="1"/>
      <c r="R30" s="1"/>
      <c r="S30" s="1"/>
      <c r="T30" s="5"/>
    </row>
    <row r="31" spans="1:20" ht="15">
      <c r="A31" s="4"/>
      <c r="B31" s="293"/>
      <c r="C31" s="293"/>
      <c r="D31" s="293"/>
      <c r="E31" s="72"/>
      <c r="F31" s="72"/>
      <c r="G31" s="72"/>
      <c r="H31" s="1"/>
      <c r="I31" s="1"/>
      <c r="J31" s="5"/>
      <c r="K31" s="4"/>
      <c r="L31" s="1"/>
      <c r="M31" s="1"/>
      <c r="N31" s="1"/>
      <c r="O31" s="1"/>
      <c r="P31" s="1"/>
      <c r="Q31" s="1"/>
      <c r="R31" s="1"/>
      <c r="S31" s="1"/>
      <c r="T31" s="5"/>
    </row>
    <row r="32" spans="1:20" ht="15">
      <c r="A32" s="4"/>
      <c r="B32" s="293"/>
      <c r="C32" s="293"/>
      <c r="D32" s="293"/>
      <c r="E32" s="72"/>
      <c r="F32" s="72"/>
      <c r="G32" s="72"/>
      <c r="H32" s="1"/>
      <c r="I32" s="1"/>
      <c r="J32" s="5"/>
      <c r="K32" s="4"/>
      <c r="L32" s="1"/>
      <c r="M32" s="1"/>
      <c r="N32" s="1"/>
      <c r="O32" s="1"/>
      <c r="P32" s="1"/>
      <c r="Q32" s="1"/>
      <c r="R32" s="1"/>
      <c r="S32" s="1"/>
      <c r="T32" s="5"/>
    </row>
    <row r="33" spans="1:20" ht="15">
      <c r="A33" s="4"/>
      <c r="B33" s="293"/>
      <c r="C33" s="293"/>
      <c r="D33" s="293"/>
      <c r="E33" s="72"/>
      <c r="F33" s="72"/>
      <c r="G33" s="72"/>
      <c r="H33" s="1"/>
      <c r="I33" s="1"/>
      <c r="J33" s="5"/>
      <c r="K33" s="4"/>
      <c r="L33" s="1"/>
      <c r="M33" s="1"/>
      <c r="N33" s="1"/>
      <c r="O33" s="1"/>
      <c r="P33" s="1"/>
      <c r="Q33" s="1"/>
      <c r="R33" s="1"/>
      <c r="S33" s="1"/>
      <c r="T33" s="5"/>
    </row>
    <row r="34" spans="1:20" ht="15">
      <c r="A34" s="4"/>
      <c r="B34" s="293"/>
      <c r="C34" s="293"/>
      <c r="D34" s="293"/>
      <c r="E34" s="72"/>
      <c r="F34" s="72"/>
      <c r="G34" s="72"/>
      <c r="H34" s="1"/>
      <c r="I34" s="1"/>
      <c r="J34" s="5"/>
      <c r="K34" s="4"/>
      <c r="L34" s="1"/>
      <c r="M34" s="1"/>
      <c r="N34" s="1"/>
      <c r="O34" s="1"/>
      <c r="P34" s="1"/>
      <c r="Q34" s="1"/>
      <c r="R34" s="1"/>
      <c r="S34" s="1"/>
      <c r="T34" s="5"/>
    </row>
    <row r="35" spans="1:20" ht="15">
      <c r="A35" s="4"/>
      <c r="B35" s="293"/>
      <c r="C35" s="293"/>
      <c r="D35" s="293"/>
      <c r="E35" s="72"/>
      <c r="F35" s="72"/>
      <c r="G35" s="72"/>
      <c r="H35" s="1"/>
      <c r="I35" s="1"/>
      <c r="J35" s="5"/>
      <c r="K35" s="4"/>
      <c r="L35" s="1"/>
      <c r="M35" s="1"/>
      <c r="N35" s="1"/>
      <c r="O35" s="1"/>
      <c r="P35" s="1"/>
      <c r="Q35" s="1"/>
      <c r="R35" s="1"/>
      <c r="S35" s="1"/>
      <c r="T35" s="5"/>
    </row>
    <row r="36" spans="1:20" ht="15">
      <c r="A36" s="4"/>
      <c r="B36" s="293"/>
      <c r="C36" s="293"/>
      <c r="D36" s="293"/>
      <c r="E36" s="72"/>
      <c r="F36" s="72"/>
      <c r="G36" s="72"/>
      <c r="H36" s="1"/>
      <c r="I36" s="1"/>
      <c r="J36" s="5"/>
      <c r="K36" s="4"/>
      <c r="L36" s="1"/>
      <c r="M36" s="1"/>
      <c r="N36" s="1"/>
      <c r="O36" s="1"/>
      <c r="P36" s="1"/>
      <c r="Q36" s="1"/>
      <c r="R36" s="1"/>
      <c r="S36" s="1"/>
      <c r="T36" s="5"/>
    </row>
    <row r="37" spans="1:20" ht="15">
      <c r="A37" s="4"/>
      <c r="B37" s="293"/>
      <c r="C37" s="293"/>
      <c r="D37" s="293"/>
      <c r="E37" s="73"/>
      <c r="F37" s="73"/>
      <c r="G37" s="73"/>
      <c r="H37" s="1"/>
      <c r="I37" s="1"/>
      <c r="J37" s="5"/>
      <c r="K37" s="4"/>
      <c r="L37" s="1"/>
      <c r="M37" s="1"/>
      <c r="N37" s="1"/>
      <c r="O37" s="1"/>
      <c r="P37" s="1"/>
      <c r="Q37" s="1"/>
      <c r="R37" s="1"/>
      <c r="S37" s="1"/>
      <c r="T37" s="5"/>
    </row>
    <row r="38" spans="1:20" ht="15">
      <c r="A38" s="4"/>
      <c r="B38" s="291"/>
      <c r="C38" s="291"/>
      <c r="D38" s="291"/>
      <c r="E38" s="72"/>
      <c r="F38" s="72"/>
      <c r="G38" s="72"/>
      <c r="H38" s="1"/>
      <c r="I38" s="1"/>
      <c r="J38" s="5"/>
      <c r="K38" s="4"/>
      <c r="L38" s="1"/>
      <c r="M38" s="1"/>
      <c r="N38" s="1"/>
      <c r="O38" s="1"/>
      <c r="P38" s="1"/>
      <c r="Q38" s="1"/>
      <c r="R38" s="1"/>
      <c r="S38" s="1"/>
      <c r="T38" s="5"/>
    </row>
    <row r="39" spans="1:20" ht="12.75">
      <c r="A39" s="4"/>
      <c r="B39" s="1"/>
      <c r="C39" s="1"/>
      <c r="D39" s="1"/>
      <c r="E39" s="1"/>
      <c r="F39" s="1"/>
      <c r="G39" s="1"/>
      <c r="H39" s="1"/>
      <c r="I39" s="1"/>
      <c r="J39" s="5"/>
      <c r="K39" s="4"/>
      <c r="L39" s="1"/>
      <c r="M39" s="1"/>
      <c r="N39" s="1"/>
      <c r="O39" s="1"/>
      <c r="P39" s="1"/>
      <c r="Q39" s="1"/>
      <c r="R39" s="1"/>
      <c r="S39" s="1"/>
      <c r="T39" s="5"/>
    </row>
    <row r="40" spans="1:20" ht="12.75">
      <c r="A40" s="4"/>
      <c r="B40" s="1"/>
      <c r="C40" s="1"/>
      <c r="D40" s="1"/>
      <c r="E40" s="1"/>
      <c r="F40" s="1"/>
      <c r="G40" s="1"/>
      <c r="H40" s="1"/>
      <c r="I40" s="1"/>
      <c r="J40" s="5"/>
      <c r="K40" s="4"/>
      <c r="L40" s="1"/>
      <c r="M40" s="1"/>
      <c r="N40" s="1"/>
      <c r="O40" s="1"/>
      <c r="P40" s="1"/>
      <c r="Q40" s="1"/>
      <c r="R40" s="1"/>
      <c r="S40" s="1"/>
      <c r="T40" s="5"/>
    </row>
    <row r="41" spans="1:20" ht="12.75">
      <c r="A41" s="4"/>
      <c r="B41" s="1"/>
      <c r="C41" s="1"/>
      <c r="D41" s="1"/>
      <c r="E41" s="1"/>
      <c r="F41" s="1"/>
      <c r="G41" s="1"/>
      <c r="H41" s="1"/>
      <c r="I41" s="1"/>
      <c r="J41" s="5"/>
      <c r="K41" s="4"/>
      <c r="L41" s="1"/>
      <c r="M41" s="1"/>
      <c r="N41" s="1"/>
      <c r="O41" s="1"/>
      <c r="P41" s="1"/>
      <c r="Q41" s="1"/>
      <c r="R41" s="1"/>
      <c r="S41" s="1"/>
      <c r="T41" s="5"/>
    </row>
    <row r="42" spans="1:20" ht="12.75">
      <c r="A42" s="4"/>
      <c r="B42" s="1"/>
      <c r="C42" s="1"/>
      <c r="D42" s="1"/>
      <c r="E42" s="1"/>
      <c r="F42" s="1"/>
      <c r="G42" s="1"/>
      <c r="H42" s="1"/>
      <c r="I42" s="1"/>
      <c r="J42" s="5"/>
      <c r="K42" s="4"/>
      <c r="L42" s="1"/>
      <c r="M42" s="1"/>
      <c r="N42" s="1"/>
      <c r="O42" s="1"/>
      <c r="P42" s="1"/>
      <c r="Q42" s="1"/>
      <c r="R42" s="1"/>
      <c r="S42" s="1"/>
      <c r="T42" s="5"/>
    </row>
    <row r="43" spans="1:20" ht="12.75">
      <c r="A43" s="4"/>
      <c r="B43" s="1"/>
      <c r="C43" s="1"/>
      <c r="D43" s="1"/>
      <c r="E43" s="1"/>
      <c r="F43" s="1"/>
      <c r="G43" s="1"/>
      <c r="H43" s="1"/>
      <c r="I43" s="1"/>
      <c r="J43" s="5"/>
      <c r="K43" s="4"/>
      <c r="L43" s="1"/>
      <c r="M43" s="1"/>
      <c r="N43" s="1"/>
      <c r="O43" s="1"/>
      <c r="P43" s="1"/>
      <c r="Q43" s="1"/>
      <c r="R43" s="1"/>
      <c r="S43" s="1"/>
      <c r="T43" s="5"/>
    </row>
    <row r="44" spans="1:20" ht="12.75">
      <c r="A44" s="4"/>
      <c r="B44" s="1"/>
      <c r="C44" s="1"/>
      <c r="D44" s="1"/>
      <c r="E44" s="1"/>
      <c r="F44" s="1"/>
      <c r="G44" s="1"/>
      <c r="H44" s="1"/>
      <c r="I44" s="1"/>
      <c r="J44" s="5"/>
      <c r="K44" s="4"/>
      <c r="L44" s="1"/>
      <c r="M44" s="1"/>
      <c r="N44" s="1"/>
      <c r="O44" s="1"/>
      <c r="P44" s="1"/>
      <c r="Q44" s="1"/>
      <c r="R44" s="1"/>
      <c r="S44" s="1"/>
      <c r="T44" s="5"/>
    </row>
    <row r="45" spans="1:20" ht="12.75">
      <c r="A45" s="4"/>
      <c r="B45" s="1"/>
      <c r="C45" s="1"/>
      <c r="D45" s="1"/>
      <c r="E45" s="1"/>
      <c r="F45" s="1"/>
      <c r="G45" s="1"/>
      <c r="H45" s="1"/>
      <c r="I45" s="1"/>
      <c r="J45" s="5"/>
      <c r="K45" s="4"/>
      <c r="L45" s="1"/>
      <c r="M45" s="1"/>
      <c r="N45" s="1"/>
      <c r="O45" s="1"/>
      <c r="P45" s="1"/>
      <c r="Q45" s="1"/>
      <c r="R45" s="1"/>
      <c r="S45" s="1"/>
      <c r="T45" s="5"/>
    </row>
    <row r="46" spans="1:20" ht="12.75">
      <c r="A46" s="4"/>
      <c r="B46" s="1"/>
      <c r="C46" s="1"/>
      <c r="D46" s="1"/>
      <c r="E46" s="1"/>
      <c r="F46" s="1"/>
      <c r="G46" s="1"/>
      <c r="H46" s="1"/>
      <c r="I46" s="1"/>
      <c r="J46" s="5"/>
      <c r="K46" s="4"/>
      <c r="L46" s="1"/>
      <c r="M46" s="1"/>
      <c r="N46" s="1"/>
      <c r="O46" s="1"/>
      <c r="P46" s="1"/>
      <c r="Q46" s="1"/>
      <c r="R46" s="1"/>
      <c r="S46" s="1"/>
      <c r="T46" s="5"/>
    </row>
    <row r="47" spans="1:20" ht="12.75">
      <c r="A47" s="4"/>
      <c r="B47" s="1"/>
      <c r="C47" s="1"/>
      <c r="D47" s="1"/>
      <c r="E47" s="1"/>
      <c r="F47" s="1"/>
      <c r="G47" s="1"/>
      <c r="H47" s="1"/>
      <c r="I47" s="1"/>
      <c r="J47" s="5"/>
      <c r="K47" s="4"/>
      <c r="L47" s="1"/>
      <c r="M47" s="1"/>
      <c r="N47" s="1"/>
      <c r="O47" s="1"/>
      <c r="P47" s="1"/>
      <c r="Q47" s="1"/>
      <c r="R47" s="1"/>
      <c r="S47" s="1"/>
      <c r="T47" s="5"/>
    </row>
    <row r="48" spans="1:20" ht="12.75">
      <c r="A48" s="4"/>
      <c r="B48" s="1"/>
      <c r="C48" s="1"/>
      <c r="D48" s="1"/>
      <c r="E48" s="1"/>
      <c r="F48" s="1"/>
      <c r="G48" s="1"/>
      <c r="H48" s="1"/>
      <c r="I48" s="1"/>
      <c r="J48" s="5"/>
      <c r="K48" s="4"/>
      <c r="L48" s="1"/>
      <c r="M48" s="1"/>
      <c r="N48" s="1"/>
      <c r="O48" s="1"/>
      <c r="P48" s="1"/>
      <c r="Q48" s="1"/>
      <c r="R48" s="1"/>
      <c r="S48" s="1"/>
      <c r="T48" s="5"/>
    </row>
    <row r="49" spans="1:20" ht="12.75">
      <c r="A49" s="4"/>
      <c r="B49" s="1"/>
      <c r="C49" s="1"/>
      <c r="D49" s="1"/>
      <c r="E49" s="1"/>
      <c r="F49" s="1"/>
      <c r="G49" s="1"/>
      <c r="H49" s="1"/>
      <c r="I49" s="1"/>
      <c r="J49" s="5"/>
      <c r="K49" s="4"/>
      <c r="L49" s="1"/>
      <c r="M49" s="1"/>
      <c r="N49" s="1"/>
      <c r="O49" s="1"/>
      <c r="P49" s="1"/>
      <c r="Q49" s="1"/>
      <c r="R49" s="1"/>
      <c r="S49" s="1"/>
      <c r="T49" s="5"/>
    </row>
    <row r="50" spans="1:20" ht="12.75">
      <c r="A50" s="63"/>
      <c r="B50" s="64"/>
      <c r="C50" s="64"/>
      <c r="D50" s="64"/>
      <c r="E50" s="64"/>
      <c r="F50" s="64"/>
      <c r="G50" s="64"/>
      <c r="H50" s="64"/>
      <c r="I50" s="64"/>
      <c r="J50" s="65"/>
      <c r="K50" s="63"/>
      <c r="L50" s="64"/>
      <c r="M50" s="64"/>
      <c r="N50" s="64"/>
      <c r="O50" s="64"/>
      <c r="P50" s="64"/>
      <c r="Q50" s="64"/>
      <c r="R50" s="64"/>
      <c r="S50" s="64"/>
      <c r="T50" s="65"/>
    </row>
  </sheetData>
  <sheetProtection/>
  <mergeCells count="48">
    <mergeCell ref="B36:D36"/>
    <mergeCell ref="B37:D37"/>
    <mergeCell ref="B38:D38"/>
    <mergeCell ref="B30:D30"/>
    <mergeCell ref="B31:D31"/>
    <mergeCell ref="B32:D32"/>
    <mergeCell ref="B33:D33"/>
    <mergeCell ref="B34:D34"/>
    <mergeCell ref="B35:D35"/>
    <mergeCell ref="A21:J21"/>
    <mergeCell ref="D22:D23"/>
    <mergeCell ref="E22:G22"/>
    <mergeCell ref="H22:H23"/>
    <mergeCell ref="E23:G23"/>
    <mergeCell ref="B28:D29"/>
    <mergeCell ref="E28:E29"/>
    <mergeCell ref="F28:F29"/>
    <mergeCell ref="G28:G29"/>
    <mergeCell ref="A15:H15"/>
    <mergeCell ref="L15:N15"/>
    <mergeCell ref="A16:H16"/>
    <mergeCell ref="L16:N16"/>
    <mergeCell ref="A17:H17"/>
    <mergeCell ref="B19:J19"/>
    <mergeCell ref="A12:H12"/>
    <mergeCell ref="L12:N12"/>
    <mergeCell ref="A13:H13"/>
    <mergeCell ref="L13:N13"/>
    <mergeCell ref="A14:H14"/>
    <mergeCell ref="L14:N14"/>
    <mergeCell ref="A9:H9"/>
    <mergeCell ref="L9:N9"/>
    <mergeCell ref="A10:H10"/>
    <mergeCell ref="L10:N10"/>
    <mergeCell ref="A11:H11"/>
    <mergeCell ref="L11:N11"/>
    <mergeCell ref="L6:N7"/>
    <mergeCell ref="O6:O7"/>
    <mergeCell ref="P6:P7"/>
    <mergeCell ref="Q6:Q7"/>
    <mergeCell ref="A8:H8"/>
    <mergeCell ref="L8:N8"/>
    <mergeCell ref="A1:J1"/>
    <mergeCell ref="A3:J3"/>
    <mergeCell ref="A4:J4"/>
    <mergeCell ref="A6:H7"/>
    <mergeCell ref="I6:I7"/>
    <mergeCell ref="J6:J7"/>
  </mergeCells>
  <conditionalFormatting sqref="A17:J17">
    <cfRule type="expression" priority="3" dxfId="6" stopIfTrue="1">
      <formula>DESONERACAO="não"</formula>
    </cfRule>
  </conditionalFormatting>
  <conditionalFormatting sqref="L16:N16">
    <cfRule type="expression" priority="4" dxfId="7" stopIfTrue="1">
      <formula>AND(L16&lt;&gt;"OK",L16&lt;&gt;"-",L16&lt;&gt;"")</formula>
    </cfRule>
    <cfRule type="cellIs" priority="5" dxfId="8" operator="equal" stopIfTrue="1">
      <formula>"OK"</formula>
    </cfRule>
  </conditionalFormatting>
  <conditionalFormatting sqref="J16">
    <cfRule type="expression" priority="6" dxfId="2" stopIfTrue="1">
      <formula>DESONERACAO="não"</formula>
    </cfRule>
  </conditionalFormatting>
  <conditionalFormatting sqref="B38:D38">
    <cfRule type="expression" priority="1" dxfId="7" stopIfTrue="1">
      <formula>AND(B38&lt;&gt;"OK",B38&lt;&gt;"-",B38&lt;&gt;"")</formula>
    </cfRule>
    <cfRule type="cellIs" priority="2" dxfId="8" operator="equal" stopIfTrue="1">
      <formula>"OK"</formula>
    </cfRule>
  </conditionalFormatting>
  <dataValidations count="3">
    <dataValidation operator="greaterThanOrEqual" allowBlank="1" showErrorMessage="1" errorTitle="Erro de valores" error="Digite um valor igual a 0% ou 2%." sqref="J15">
      <formula1>0</formula1>
    </dataValidation>
    <dataValidation type="decimal" allowBlank="1" showErrorMessage="1" errorTitle="Erro de valores" error="Digite um valor maior do que 0." sqref="J14">
      <formula1>0</formula1>
      <formula2>1</formula2>
    </dataValidation>
    <dataValidation type="decimal" allowBlank="1" showErrorMessage="1" errorTitle="Erro de valores" error="Digite um valor entre 0% e 100%" sqref="J8:J13">
      <formula1>0</formula1>
      <formula2>1</formula2>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Solange Reis Moreira</dc:creator>
  <cp:keywords/>
  <dc:description/>
  <cp:lastModifiedBy>Katia Sapedi Pereira Vidal Silva</cp:lastModifiedBy>
  <cp:lastPrinted>2022-01-26T13:18:27Z</cp:lastPrinted>
  <dcterms:created xsi:type="dcterms:W3CDTF">2021-05-27T17:28:11Z</dcterms:created>
  <dcterms:modified xsi:type="dcterms:W3CDTF">2022-06-08T17:44:14Z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