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5" windowWidth="11205" windowHeight="4515" tabRatio="770" activeTab="3"/>
  </bookViews>
  <sheets>
    <sheet name="RESUMO" sheetId="1" r:id="rId1"/>
    <sheet name="Usinagem e Transp" sheetId="2" r:id="rId2"/>
    <sheet name="MC Usinagem e Transp" sheetId="3" r:id="rId3"/>
    <sheet name="Cronograma" sheetId="4" r:id="rId4"/>
  </sheets>
  <definedNames>
    <definedName name="_xlnm.Print_Area" localSheetId="3">'Cronograma'!$A$1:$I$29</definedName>
    <definedName name="_xlnm.Print_Area" localSheetId="2">'MC Usinagem e Transp'!$A$1:$M$68</definedName>
    <definedName name="_xlnm.Print_Area" localSheetId="1">'Usinagem e Transp'!$A$1:$I$112</definedName>
    <definedName name="_xlnm.Print_Titles" localSheetId="2">'MC Usinagem e Transp'!$1:$7</definedName>
    <definedName name="_xlnm.Print_Titles" localSheetId="1">'Usinagem e Transp'!$1:$7</definedName>
  </definedNames>
  <calcPr calcMode="manual" fullCalcOnLoad="1"/>
</workbook>
</file>

<file path=xl/sharedStrings.xml><?xml version="1.0" encoding="utf-8"?>
<sst xmlns="http://schemas.openxmlformats.org/spreadsheetml/2006/main" count="305" uniqueCount="131">
  <si>
    <t>ITEM</t>
  </si>
  <si>
    <t>SERVIÇOS</t>
  </si>
  <si>
    <t>TOTAL</t>
  </si>
  <si>
    <t>CONCEDENTE</t>
  </si>
  <si>
    <t xml:space="preserve">PROPONENTE </t>
  </si>
  <si>
    <t>PLANILHA ORÇAMENTÁRIA</t>
  </si>
  <si>
    <t>UNID.</t>
  </si>
  <si>
    <t>QUANT.</t>
  </si>
  <si>
    <t>TOTAL GERAL</t>
  </si>
  <si>
    <t>Andamento do Serviço</t>
  </si>
  <si>
    <t>30º DIA</t>
  </si>
  <si>
    <t>1.0</t>
  </si>
  <si>
    <t>2.0</t>
  </si>
  <si>
    <t>3.0</t>
  </si>
  <si>
    <t>60º DIA</t>
  </si>
  <si>
    <t>90º DIA</t>
  </si>
  <si>
    <t>120º DIA</t>
  </si>
  <si>
    <t>PREFEITURA MUNICIPAL DE PIRAÍ</t>
  </si>
  <si>
    <t>Secretaria Municipal de Obras e Urbanismo</t>
  </si>
  <si>
    <t>DISCRIMINAÇÃO DOS SERVIÇOS</t>
  </si>
  <si>
    <t>PREÇO S/ BDI</t>
  </si>
  <si>
    <t>BDI  29,77%</t>
  </si>
  <si>
    <t>PREÇO C/ BDI</t>
  </si>
  <si>
    <t>PREÇO TOTAL</t>
  </si>
  <si>
    <t>CÓDIGO EMOP</t>
  </si>
  <si>
    <t>Notas:</t>
  </si>
  <si>
    <r>
      <t>2-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</si>
  <si>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3- Em caso de divergencia de informação entre o projeto e a planilha de orçamento, prevalecerão as especificações do projeto.</t>
  </si>
  <si>
    <t>4- Ficará por conta do contratado os projetos complementares necessários para execução da obra</t>
  </si>
  <si>
    <r>
      <t xml:space="preserve">5- Os preços contidos nesta planilha estão com BDI de </t>
    </r>
    <r>
      <rPr>
        <b/>
        <sz val="10"/>
        <rFont val="Arial"/>
        <family val="2"/>
      </rPr>
      <t xml:space="preserve">29,77% </t>
    </r>
  </si>
  <si>
    <t>M3</t>
  </si>
  <si>
    <t>TXKM</t>
  </si>
  <si>
    <t>01.0</t>
  </si>
  <si>
    <t>01.1</t>
  </si>
  <si>
    <t>01.2</t>
  </si>
  <si>
    <t>TRECHO I</t>
  </si>
  <si>
    <t>TRECHO II</t>
  </si>
  <si>
    <t>02.0</t>
  </si>
  <si>
    <t>02.1</t>
  </si>
  <si>
    <t>02.2</t>
  </si>
  <si>
    <t>TRECHO III</t>
  </si>
  <si>
    <t>03.0</t>
  </si>
  <si>
    <t>03.1</t>
  </si>
  <si>
    <t>03.2</t>
  </si>
  <si>
    <t>LOCAL</t>
  </si>
  <si>
    <t>RUA JOÃO XIII</t>
  </si>
  <si>
    <t>RUA OMAR FERREIRA NUNES (MARIO HERMÍNEO)</t>
  </si>
  <si>
    <t>ESTRADA VALE VERDE (TIÃO CRUZ)</t>
  </si>
  <si>
    <t>ESTRADA VALE DOS SONHOS (JOAQUIM)</t>
  </si>
  <si>
    <t>RUA AS MARGENS DA RJ 133 (ROSA MACHADO)</t>
  </si>
  <si>
    <t>SOSSEGO II TRECHO I</t>
  </si>
  <si>
    <t>ESTRADA JOÃO BRITO (MÁRCIO VETERINÁRIO)</t>
  </si>
  <si>
    <t>RUA ESPERANÇA ATÉ A RUA A SAROLE</t>
  </si>
  <si>
    <t>UNID</t>
  </si>
  <si>
    <t>QUANT</t>
  </si>
  <si>
    <t>COEF</t>
  </si>
  <si>
    <t>COMPR</t>
  </si>
  <si>
    <t>LARG</t>
  </si>
  <si>
    <t>ALT</t>
  </si>
  <si>
    <t>PERIM</t>
  </si>
  <si>
    <t>AREA</t>
  </si>
  <si>
    <t>VOLUME</t>
  </si>
  <si>
    <t>MEMÓRIA DE CÁLCULO</t>
  </si>
  <si>
    <t>01</t>
  </si>
  <si>
    <t>02</t>
  </si>
  <si>
    <t>05</t>
  </si>
  <si>
    <t>03</t>
  </si>
  <si>
    <t>04</t>
  </si>
  <si>
    <t>06</t>
  </si>
  <si>
    <t>07</t>
  </si>
  <si>
    <t>08</t>
  </si>
  <si>
    <t>EXTENSÃO (M)</t>
  </si>
  <si>
    <t>VALOR / CONTRAPARTIDA</t>
  </si>
  <si>
    <t>4.0</t>
  </si>
  <si>
    <t>5.0</t>
  </si>
  <si>
    <t>6.0</t>
  </si>
  <si>
    <t>7.0</t>
  </si>
  <si>
    <t>8.0</t>
  </si>
  <si>
    <t xml:space="preserve">         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</si>
  <si>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Janeiro 2021</t>
    </r>
  </si>
  <si>
    <t>20.009.0040-A</t>
  </si>
  <si>
    <t>REVESTIMENTO EM CONCRETO BETUMINOSO USINADO A QUENTE,DE ACOR"DO COM AS ""INSTRUCOES PARA EXECUCAO"",DO DER-RJ,COMPREENDENDO"APENAS O PREPARO DA MISTURA,EXCLUSIVE O FORNECIMENTO E TRANSPORTE DOS MATERIAIS,CONSIDERANDO UMA PRODUCAO DE USINA DE 10,00M3/H</t>
  </si>
  <si>
    <t>04.0</t>
  </si>
  <si>
    <t>04.1</t>
  </si>
  <si>
    <t>04.2</t>
  </si>
  <si>
    <t>05.0</t>
  </si>
  <si>
    <t>05.1</t>
  </si>
  <si>
    <t>05.2</t>
  </si>
  <si>
    <t>RUA OMAR FERREIRA</t>
  </si>
  <si>
    <t>06.0</t>
  </si>
  <si>
    <t>06.1</t>
  </si>
  <si>
    <t>06.2</t>
  </si>
  <si>
    <t>RUA ÀS MARGENS DA RJ 133 - ROSA MACHADO</t>
  </si>
  <si>
    <t>07.0</t>
  </si>
  <si>
    <t>RUA PROJETADA - SOSSEGO II</t>
  </si>
  <si>
    <t>07.1</t>
  </si>
  <si>
    <t>07.2</t>
  </si>
  <si>
    <t>07.2.1</t>
  </si>
  <si>
    <t>07.2.2</t>
  </si>
  <si>
    <t>07.1.1</t>
  </si>
  <si>
    <t>07.1.2</t>
  </si>
  <si>
    <t>07.3</t>
  </si>
  <si>
    <t>07.3.1</t>
  </si>
  <si>
    <t>07.3.2</t>
  </si>
  <si>
    <t>08.0</t>
  </si>
  <si>
    <t>08.1</t>
  </si>
  <si>
    <t>08.2</t>
  </si>
  <si>
    <t>Obra:  Usinagem e Transporte</t>
  </si>
  <si>
    <t>Orç Nº: 046/21</t>
  </si>
  <si>
    <t>USINAGEM E TRANSPORTE      DER</t>
  </si>
  <si>
    <t>DATA:01/07/21</t>
  </si>
  <si>
    <t>Data: 01/07/21</t>
  </si>
  <si>
    <t>RUA VALE VERDE - VALE VERDE</t>
  </si>
  <si>
    <t>RUA OMAR FERREIRA - CENTRO</t>
  </si>
  <si>
    <t>150º DIA</t>
  </si>
  <si>
    <t>180º DIA</t>
  </si>
  <si>
    <t xml:space="preserve">Local: Arrozal, Vale Verde, Centro, Rosa Machado, Sossego II e Vila das Palmeiras </t>
  </si>
  <si>
    <t xml:space="preserve">Obra: Usinagem e Transporte </t>
  </si>
  <si>
    <t>Prazo:  180 Dias</t>
  </si>
  <si>
    <t>TRECHO DA ESTRADA VALE DOS SONHOS - VALE VERDE</t>
  </si>
  <si>
    <t>TRECHO DA RUA JOÃO XXIII - CENTRO</t>
  </si>
  <si>
    <t>TRECHO DA RUA ESPERANÇA - VILA DAS PALMEIRAS</t>
  </si>
  <si>
    <t>TRECHO DA RUA JOÃO XXIII</t>
  </si>
  <si>
    <t>TRECHO DA RUA ESPERANÇA</t>
  </si>
  <si>
    <t>TRECHO DA ESTRADA VALE DOS SONHOS</t>
  </si>
  <si>
    <t>ESTRADA JOÃO BRITO JUNIOR- ARROZAL</t>
  </si>
  <si>
    <t>04.005.0143-B</t>
  </si>
  <si>
    <t>TRANSPORTE DE CARGA DE QUALQUER NATUREZA,EXCLUSIVE AS DESPESAS DE CARGA E DESCARGA,TANTO DE ESPERA DO CAMINHAO COMO DO SERVENTE OU EQUIPAMENTO AUXILIA AR,A VELOCIDADE MEDIA DE 30KM/H,EM CAMINHAO BASCULANTE A OLEO DIESEL,COM CAPACIDADE UTIL DE12T ( CBUQ )</t>
  </si>
  <si>
    <t>Prazo: 180 Dias</t>
  </si>
  <si>
    <t>Secretaria Municipal de Administração</t>
  </si>
  <si>
    <t>CRONOGRAMA FÍSICO FINANCEIRO E DESEMBOLSO MÁXIMO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</si>
</sst>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0,000,000"/>
    <numFmt numFmtId="182" formatCode="&quot;R$ &quot;#,##0.00"/>
    <numFmt numFmtId="183" formatCode="&quot;R$&quot;\ #,##0.00"/>
  </numFmts>
  <fonts count="55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0" fontId="12" fillId="0" borderId="0" xfId="50">
      <alignment/>
      <protection/>
    </xf>
    <xf numFmtId="4" fontId="4" fillId="0" borderId="0" xfId="0" applyNumberFormat="1" applyFont="1" applyAlignment="1">
      <alignment/>
    </xf>
    <xf numFmtId="0" fontId="13" fillId="0" borderId="0" xfId="0" applyFont="1" applyAlignment="1">
      <alignment/>
    </xf>
    <xf numFmtId="4" fontId="12" fillId="0" borderId="0" xfId="50" applyNumberFormat="1">
      <alignment/>
      <protection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/>
    </xf>
    <xf numFmtId="0" fontId="4" fillId="0" borderId="16" xfId="0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/>
    </xf>
    <xf numFmtId="4" fontId="15" fillId="0" borderId="17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/>
    </xf>
    <xf numFmtId="0" fontId="3" fillId="33" borderId="18" xfId="0" applyFont="1" applyFill="1" applyBorder="1" applyAlignment="1">
      <alignment horizontal="center"/>
    </xf>
    <xf numFmtId="10" fontId="0" fillId="0" borderId="0" xfId="63" applyNumberFormat="1" applyFont="1" applyFill="1" applyBorder="1" applyAlignment="1">
      <alignment horizontal="right" vertical="center"/>
    </xf>
    <xf numFmtId="171" fontId="0" fillId="0" borderId="12" xfId="63" applyFont="1" applyFill="1" applyBorder="1" applyAlignment="1">
      <alignment horizontal="justify" vertical="center"/>
    </xf>
    <xf numFmtId="39" fontId="0" fillId="0" borderId="12" xfId="63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17" fillId="0" borderId="17" xfId="0" applyNumberFormat="1" applyFont="1" applyBorder="1" applyAlignment="1">
      <alignment horizontal="center" vertical="top"/>
    </xf>
    <xf numFmtId="0" fontId="17" fillId="0" borderId="17" xfId="0" applyFont="1" applyFill="1" applyBorder="1" applyAlignment="1">
      <alignment horizontal="right" vertical="top"/>
    </xf>
    <xf numFmtId="0" fontId="17" fillId="0" borderId="12" xfId="0" applyFont="1" applyFill="1" applyBorder="1" applyAlignment="1">
      <alignment horizontal="center" vertical="top"/>
    </xf>
    <xf numFmtId="3" fontId="17" fillId="0" borderId="17" xfId="0" applyNumberFormat="1" applyFont="1" applyFill="1" applyBorder="1" applyAlignment="1">
      <alignment horizontal="right" vertical="top"/>
    </xf>
    <xf numFmtId="4" fontId="15" fillId="0" borderId="0" xfId="0" applyNumberFormat="1" applyFont="1" applyBorder="1" applyAlignment="1">
      <alignment horizontal="left" vertical="top"/>
    </xf>
    <xf numFmtId="0" fontId="15" fillId="0" borderId="17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4" fontId="15" fillId="0" borderId="19" xfId="0" applyNumberFormat="1" applyFont="1" applyBorder="1" applyAlignment="1">
      <alignment horizontal="left" vertical="top"/>
    </xf>
    <xf numFmtId="0" fontId="17" fillId="0" borderId="0" xfId="0" applyFont="1" applyFill="1" applyBorder="1" applyAlignment="1">
      <alignment horizontal="justify" vertical="top"/>
    </xf>
    <xf numFmtId="4" fontId="15" fillId="34" borderId="17" xfId="0" applyNumberFormat="1" applyFont="1" applyFill="1" applyBorder="1" applyAlignment="1">
      <alignment horizontal="center" vertical="top"/>
    </xf>
    <xf numFmtId="0" fontId="15" fillId="34" borderId="12" xfId="0" applyFont="1" applyFill="1" applyBorder="1" applyAlignment="1">
      <alignment horizontal="center" vertical="top"/>
    </xf>
    <xf numFmtId="4" fontId="8" fillId="34" borderId="0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justify" vertical="top"/>
    </xf>
    <xf numFmtId="0" fontId="0" fillId="35" borderId="12" xfId="0" applyFont="1" applyFill="1" applyBorder="1" applyAlignment="1">
      <alignment horizontal="justify" vertical="top"/>
    </xf>
    <xf numFmtId="4" fontId="0" fillId="0" borderId="12" xfId="0" applyNumberFormat="1" applyFont="1" applyBorder="1" applyAlignment="1">
      <alignment vertical="top" wrapText="1"/>
    </xf>
    <xf numFmtId="4" fontId="17" fillId="0" borderId="0" xfId="0" applyNumberFormat="1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center"/>
    </xf>
    <xf numFmtId="10" fontId="0" fillId="0" borderId="0" xfId="63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1" fontId="0" fillId="0" borderId="0" xfId="63" applyFont="1" applyFill="1" applyBorder="1" applyAlignment="1">
      <alignment horizontal="center" vertical="center"/>
    </xf>
    <xf numFmtId="39" fontId="0" fillId="0" borderId="12" xfId="63" applyNumberFormat="1" applyFont="1" applyFill="1" applyBorder="1" applyAlignment="1">
      <alignment horizontal="center" vertical="center"/>
    </xf>
    <xf numFmtId="171" fontId="0" fillId="0" borderId="13" xfId="63" applyFont="1" applyFill="1" applyBorder="1" applyAlignment="1">
      <alignment horizontal="center" vertical="center"/>
    </xf>
    <xf numFmtId="10" fontId="0" fillId="0" borderId="12" xfId="63" applyNumberFormat="1" applyFont="1" applyFill="1" applyBorder="1" applyAlignment="1">
      <alignment horizontal="center" vertical="center"/>
    </xf>
    <xf numFmtId="171" fontId="0" fillId="0" borderId="12" xfId="63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4" fontId="0" fillId="0" borderId="21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4" fontId="2" fillId="34" borderId="21" xfId="0" applyNumberFormat="1" applyFont="1" applyFill="1" applyBorder="1" applyAlignment="1">
      <alignment horizontal="center" vertical="center"/>
    </xf>
    <xf numFmtId="183" fontId="2" fillId="34" borderId="21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0" fillId="36" borderId="21" xfId="0" applyFill="1" applyBorder="1" applyAlignment="1">
      <alignment/>
    </xf>
    <xf numFmtId="4" fontId="2" fillId="36" borderId="21" xfId="0" applyNumberFormat="1" applyFont="1" applyFill="1" applyBorder="1" applyAlignment="1">
      <alignment horizontal="center" vertical="center"/>
    </xf>
    <xf numFmtId="183" fontId="2" fillId="36" borderId="21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20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37" borderId="19" xfId="0" applyFill="1" applyBorder="1" applyAlignment="1">
      <alignment/>
    </xf>
    <xf numFmtId="0" fontId="0" fillId="0" borderId="21" xfId="0" applyFont="1" applyBorder="1" applyAlignment="1">
      <alignment horizontal="lef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0" fontId="13" fillId="0" borderId="1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justify" vertical="top"/>
    </xf>
    <xf numFmtId="4" fontId="13" fillId="0" borderId="0" xfId="0" applyNumberFormat="1" applyFont="1" applyBorder="1" applyAlignment="1">
      <alignment horizontal="left" vertical="top" wrapText="1"/>
    </xf>
    <xf numFmtId="4" fontId="13" fillId="0" borderId="12" xfId="0" applyNumberFormat="1" applyFont="1" applyBorder="1" applyAlignment="1">
      <alignment horizontal="center" vertical="center"/>
    </xf>
    <xf numFmtId="4" fontId="0" fillId="0" borderId="0" xfId="63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6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1" fontId="4" fillId="0" borderId="15" xfId="63" applyFont="1" applyFill="1" applyBorder="1" applyAlignment="1">
      <alignment horizontal="center" vertical="center"/>
    </xf>
    <xf numFmtId="39" fontId="4" fillId="0" borderId="14" xfId="63" applyNumberFormat="1" applyFont="1" applyFill="1" applyBorder="1" applyAlignment="1">
      <alignment horizontal="center" vertical="center"/>
    </xf>
    <xf numFmtId="39" fontId="4" fillId="0" borderId="15" xfId="63" applyNumberFormat="1" applyFont="1" applyFill="1" applyBorder="1" applyAlignment="1">
      <alignment horizontal="center" vertical="center"/>
    </xf>
    <xf numFmtId="171" fontId="3" fillId="0" borderId="22" xfId="63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16" fillId="0" borderId="23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8" fillId="34" borderId="0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4" borderId="18" xfId="0" applyFont="1" applyFill="1" applyBorder="1" applyAlignment="1">
      <alignment horizontal="left"/>
    </xf>
    <xf numFmtId="0" fontId="7" fillId="34" borderId="18" xfId="0" applyFont="1" applyFill="1" applyBorder="1" applyAlignment="1">
      <alignment/>
    </xf>
    <xf numFmtId="0" fontId="54" fillId="0" borderId="0" xfId="0" applyFont="1" applyFill="1" applyBorder="1" applyAlignment="1">
      <alignment horizontal="justify" vertical="top"/>
    </xf>
    <xf numFmtId="0" fontId="0" fillId="0" borderId="12" xfId="0" applyFont="1" applyFill="1" applyBorder="1" applyAlignment="1">
      <alignment horizontal="center" vertical="center"/>
    </xf>
    <xf numFmtId="39" fontId="0" fillId="0" borderId="0" xfId="63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justify" vertical="top"/>
    </xf>
    <xf numFmtId="39" fontId="0" fillId="0" borderId="0" xfId="63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justify"/>
    </xf>
    <xf numFmtId="0" fontId="3" fillId="0" borderId="20" xfId="0" applyFont="1" applyFill="1" applyBorder="1" applyAlignment="1">
      <alignment horizontal="justify" vertical="top"/>
    </xf>
    <xf numFmtId="0" fontId="18" fillId="0" borderId="20" xfId="0" applyFont="1" applyFill="1" applyBorder="1" applyAlignment="1">
      <alignment horizontal="justify" vertical="top"/>
    </xf>
    <xf numFmtId="0" fontId="18" fillId="0" borderId="2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top"/>
    </xf>
    <xf numFmtId="4" fontId="13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/>
    </xf>
    <xf numFmtId="4" fontId="0" fillId="0" borderId="19" xfId="63" applyNumberFormat="1" applyFont="1" applyFill="1" applyBorder="1" applyAlignment="1">
      <alignment vertical="center"/>
    </xf>
    <xf numFmtId="4" fontId="0" fillId="0" borderId="19" xfId="0" applyNumberFormat="1" applyFont="1" applyBorder="1" applyAlignment="1">
      <alignment vertical="center" wrapText="1"/>
    </xf>
    <xf numFmtId="0" fontId="13" fillId="0" borderId="19" xfId="0" applyFont="1" applyFill="1" applyBorder="1" applyAlignment="1">
      <alignment horizontal="center" vertical="top"/>
    </xf>
    <xf numFmtId="4" fontId="13" fillId="0" borderId="19" xfId="0" applyNumberFormat="1" applyFont="1" applyBorder="1" applyAlignment="1">
      <alignment horizontal="left" vertical="top" wrapText="1"/>
    </xf>
    <xf numFmtId="0" fontId="4" fillId="0" borderId="19" xfId="50" applyFont="1" applyBorder="1" applyAlignment="1">
      <alignment horizontal="center"/>
      <protection/>
    </xf>
    <xf numFmtId="0" fontId="4" fillId="0" borderId="19" xfId="50" applyFont="1" applyBorder="1">
      <alignment/>
      <protection/>
    </xf>
    <xf numFmtId="4" fontId="4" fillId="0" borderId="19" xfId="50" applyNumberFormat="1" applyFont="1" applyBorder="1" applyAlignment="1">
      <alignment horizontal="center"/>
      <protection/>
    </xf>
    <xf numFmtId="4" fontId="4" fillId="0" borderId="19" xfId="50" applyNumberFormat="1" applyFont="1" applyBorder="1" applyAlignment="1">
      <alignment horizontal="right"/>
      <protection/>
    </xf>
    <xf numFmtId="4" fontId="3" fillId="0" borderId="27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22" xfId="0" applyFill="1" applyBorder="1" applyAlignment="1">
      <alignment/>
    </xf>
    <xf numFmtId="0" fontId="8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8" fillId="34" borderId="17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4" fontId="3" fillId="33" borderId="23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right"/>
    </xf>
    <xf numFmtId="9" fontId="14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" fontId="4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left" wrapText="1"/>
    </xf>
    <xf numFmtId="4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top"/>
    </xf>
    <xf numFmtId="3" fontId="13" fillId="0" borderId="17" xfId="50" applyNumberFormat="1" applyFont="1" applyBorder="1" applyAlignment="1">
      <alignment horizontal="center"/>
      <protection/>
    </xf>
    <xf numFmtId="0" fontId="13" fillId="0" borderId="33" xfId="0" applyFont="1" applyFill="1" applyBorder="1" applyAlignment="1">
      <alignment horizontal="right" vertical="top"/>
    </xf>
    <xf numFmtId="0" fontId="1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justify" vertical="top"/>
    </xf>
    <xf numFmtId="0" fontId="0" fillId="0" borderId="34" xfId="0" applyFont="1" applyFill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vertical="center"/>
    </xf>
    <xf numFmtId="4" fontId="0" fillId="0" borderId="34" xfId="63" applyNumberFormat="1" applyFont="1" applyFill="1" applyBorder="1" applyAlignment="1">
      <alignment vertical="center"/>
    </xf>
    <xf numFmtId="4" fontId="0" fillId="0" borderId="36" xfId="0" applyNumberFormat="1" applyFont="1" applyBorder="1" applyAlignment="1">
      <alignment vertical="center" wrapText="1"/>
    </xf>
    <xf numFmtId="4" fontId="0" fillId="0" borderId="35" xfId="0" applyNumberFormat="1" applyFont="1" applyBorder="1" applyAlignment="1">
      <alignment vertical="center" wrapText="1"/>
    </xf>
    <xf numFmtId="4" fontId="0" fillId="0" borderId="34" xfId="0" applyNumberFormat="1" applyFont="1" applyBorder="1" applyAlignment="1">
      <alignment vertical="center" wrapText="1"/>
    </xf>
    <xf numFmtId="4" fontId="17" fillId="0" borderId="33" xfId="0" applyNumberFormat="1" applyFont="1" applyBorder="1" applyAlignment="1">
      <alignment horizontal="center" vertical="top"/>
    </xf>
    <xf numFmtId="4" fontId="17" fillId="0" borderId="35" xfId="0" applyNumberFormat="1" applyFont="1" applyBorder="1" applyAlignment="1">
      <alignment horizontal="left" vertical="top" wrapText="1"/>
    </xf>
    <xf numFmtId="4" fontId="0" fillId="0" borderId="34" xfId="0" applyNumberFormat="1" applyFont="1" applyBorder="1" applyAlignment="1">
      <alignment horizontal="center" vertical="center"/>
    </xf>
    <xf numFmtId="10" fontId="0" fillId="0" borderId="34" xfId="63" applyNumberFormat="1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 wrapText="1"/>
    </xf>
    <xf numFmtId="171" fontId="0" fillId="0" borderId="37" xfId="63" applyFont="1" applyFill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0" fontId="0" fillId="35" borderId="34" xfId="0" applyFont="1" applyFill="1" applyBorder="1" applyAlignment="1">
      <alignment horizontal="justify" vertical="top"/>
    </xf>
    <xf numFmtId="4" fontId="4" fillId="0" borderId="34" xfId="0" applyNumberFormat="1" applyFont="1" applyBorder="1" applyAlignment="1">
      <alignment horizontal="center" vertical="top"/>
    </xf>
    <xf numFmtId="4" fontId="4" fillId="0" borderId="35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4" fillId="34" borderId="21" xfId="0" applyNumberFormat="1" applyFont="1" applyFill="1" applyBorder="1" applyAlignment="1">
      <alignment vertical="center"/>
    </xf>
    <xf numFmtId="4" fontId="4" fillId="34" borderId="21" xfId="0" applyNumberFormat="1" applyFont="1" applyFill="1" applyBorder="1" applyAlignment="1">
      <alignment/>
    </xf>
    <xf numFmtId="171" fontId="3" fillId="0" borderId="38" xfId="63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top"/>
    </xf>
    <xf numFmtId="0" fontId="3" fillId="0" borderId="39" xfId="0" applyFont="1" applyFill="1" applyBorder="1" applyAlignment="1">
      <alignment horizontal="justify" vertical="center"/>
    </xf>
    <xf numFmtId="0" fontId="0" fillId="0" borderId="39" xfId="0" applyFont="1" applyFill="1" applyBorder="1" applyAlignment="1">
      <alignment horizontal="center" vertical="center"/>
    </xf>
    <xf numFmtId="171" fontId="0" fillId="0" borderId="14" xfId="63" applyFont="1" applyFill="1" applyBorder="1" applyAlignment="1">
      <alignment horizontal="center" vertical="center"/>
    </xf>
    <xf numFmtId="39" fontId="0" fillId="0" borderId="14" xfId="63" applyNumberFormat="1" applyFont="1" applyFill="1" applyBorder="1" applyAlignment="1">
      <alignment horizontal="center" vertical="center"/>
    </xf>
    <xf numFmtId="10" fontId="0" fillId="0" borderId="14" xfId="63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71" fontId="3" fillId="0" borderId="40" xfId="63" applyFont="1" applyFill="1" applyBorder="1" applyAlignment="1">
      <alignment horizontal="center" vertical="center"/>
    </xf>
    <xf numFmtId="171" fontId="3" fillId="34" borderId="38" xfId="63" applyFont="1" applyFill="1" applyBorder="1" applyAlignment="1">
      <alignment horizontal="center" vertical="center"/>
    </xf>
    <xf numFmtId="4" fontId="4" fillId="0" borderId="37" xfId="0" applyNumberFormat="1" applyFont="1" applyBorder="1" applyAlignment="1">
      <alignment/>
    </xf>
    <xf numFmtId="4" fontId="15" fillId="0" borderId="41" xfId="0" applyNumberFormat="1" applyFont="1" applyBorder="1" applyAlignment="1">
      <alignment horizontal="left" vertical="top"/>
    </xf>
    <xf numFmtId="4" fontId="15" fillId="0" borderId="16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4" fontId="15" fillId="0" borderId="42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justify" vertical="top"/>
    </xf>
    <xf numFmtId="171" fontId="4" fillId="0" borderId="15" xfId="63" applyFont="1" applyFill="1" applyBorder="1" applyAlignment="1">
      <alignment horizontal="justify" vertical="center"/>
    </xf>
    <xf numFmtId="39" fontId="4" fillId="0" borderId="14" xfId="63" applyNumberFormat="1" applyFont="1" applyFill="1" applyBorder="1" applyAlignment="1">
      <alignment horizontal="right" vertical="center"/>
    </xf>
    <xf numFmtId="39" fontId="4" fillId="0" borderId="15" xfId="63" applyNumberFormat="1" applyFont="1" applyFill="1" applyBorder="1" applyAlignment="1">
      <alignment horizontal="right" vertical="center"/>
    </xf>
    <xf numFmtId="171" fontId="3" fillId="0" borderId="22" xfId="63" applyFont="1" applyFill="1" applyBorder="1" applyAlignment="1">
      <alignment horizontal="justify" vertical="center"/>
    </xf>
    <xf numFmtId="171" fontId="2" fillId="0" borderId="38" xfId="63" applyFont="1" applyFill="1" applyBorder="1" applyAlignment="1">
      <alignment horizontal="center" vertical="center"/>
    </xf>
    <xf numFmtId="171" fontId="2" fillId="0" borderId="13" xfId="63" applyFont="1" applyFill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top"/>
    </xf>
    <xf numFmtId="4" fontId="4" fillId="0" borderId="38" xfId="50" applyNumberFormat="1" applyFont="1" applyBorder="1" applyAlignment="1">
      <alignment horizontal="right"/>
      <protection/>
    </xf>
    <xf numFmtId="3" fontId="13" fillId="0" borderId="16" xfId="0" applyNumberFormat="1" applyFont="1" applyFill="1" applyBorder="1" applyAlignment="1">
      <alignment horizontal="right" vertical="top"/>
    </xf>
    <xf numFmtId="0" fontId="17" fillId="0" borderId="14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justify" vertical="top"/>
    </xf>
    <xf numFmtId="0" fontId="0" fillId="0" borderId="14" xfId="0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4" xfId="63" applyNumberFormat="1" applyFont="1" applyFill="1" applyBorder="1" applyAlignment="1">
      <alignment vertical="center"/>
    </xf>
    <xf numFmtId="4" fontId="0" fillId="0" borderId="39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171" fontId="2" fillId="0" borderId="40" xfId="63" applyFont="1" applyFill="1" applyBorder="1" applyAlignment="1">
      <alignment horizontal="center" vertical="center"/>
    </xf>
    <xf numFmtId="171" fontId="0" fillId="0" borderId="38" xfId="63" applyFont="1" applyFill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/>
    </xf>
    <xf numFmtId="4" fontId="13" fillId="0" borderId="35" xfId="0" applyNumberFormat="1" applyFont="1" applyBorder="1" applyAlignment="1">
      <alignment horizontal="left" vertical="top" wrapText="1"/>
    </xf>
    <xf numFmtId="4" fontId="13" fillId="0" borderId="41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vertical="center"/>
    </xf>
    <xf numFmtId="4" fontId="0" fillId="0" borderId="41" xfId="63" applyNumberFormat="1" applyFont="1" applyFill="1" applyBorder="1" applyAlignment="1">
      <alignment vertical="center"/>
    </xf>
    <xf numFmtId="4" fontId="0" fillId="0" borderId="41" xfId="0" applyNumberFormat="1" applyFont="1" applyBorder="1" applyAlignment="1">
      <alignment vertical="center" wrapText="1"/>
    </xf>
    <xf numFmtId="171" fontId="0" fillId="0" borderId="43" xfId="63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/>
    </xf>
    <xf numFmtId="0" fontId="5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4" fontId="3" fillId="33" borderId="45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3" fillId="33" borderId="29" xfId="0" applyFont="1" applyFill="1" applyBorder="1" applyAlignment="1">
      <alignment horizontal="right"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18" fillId="33" borderId="46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6" fillId="37" borderId="47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6" fillId="37" borderId="4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ilha Escola Municipal Nova Esperanç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0</xdr:row>
      <xdr:rowOff>66675</xdr:rowOff>
    </xdr:from>
    <xdr:to>
      <xdr:col>3</xdr:col>
      <xdr:colOff>1619250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66675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152400</xdr:rowOff>
    </xdr:from>
    <xdr:to>
      <xdr:col>8</xdr:col>
      <xdr:colOff>904875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52400"/>
          <a:ext cx="942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152400</xdr:rowOff>
    </xdr:from>
    <xdr:to>
      <xdr:col>13</xdr:col>
      <xdr:colOff>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5240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161925</xdr:rowOff>
    </xdr:from>
    <xdr:to>
      <xdr:col>8</xdr:col>
      <xdr:colOff>828675</xdr:colOff>
      <xdr:row>3</xdr:row>
      <xdr:rowOff>400050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61925"/>
          <a:ext cx="2667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2" max="2" width="34.140625" style="0" customWidth="1"/>
    <col min="3" max="3" width="23.00390625" style="0" customWidth="1"/>
    <col min="4" max="4" width="25.57421875" style="0" customWidth="1"/>
    <col min="5" max="5" width="13.8515625" style="0" customWidth="1"/>
    <col min="7" max="7" width="10.140625" style="0" bestFit="1" customWidth="1"/>
  </cols>
  <sheetData>
    <row r="1" spans="1:4" ht="12.75">
      <c r="A1" s="107"/>
      <c r="B1" s="108"/>
      <c r="C1" s="108"/>
      <c r="D1" s="109"/>
    </row>
    <row r="2" spans="1:4" ht="15.75">
      <c r="A2" s="81" t="s">
        <v>17</v>
      </c>
      <c r="B2" s="82"/>
      <c r="C2" s="82"/>
      <c r="D2" s="83"/>
    </row>
    <row r="3" spans="1:4" ht="15.75">
      <c r="A3" s="81" t="s">
        <v>18</v>
      </c>
      <c r="B3" s="82"/>
      <c r="C3" s="82"/>
      <c r="D3" s="83"/>
    </row>
    <row r="4" spans="1:4" ht="12.75">
      <c r="A4" s="87"/>
      <c r="B4" s="84"/>
      <c r="C4" s="85" t="s">
        <v>110</v>
      </c>
      <c r="D4" s="85"/>
    </row>
    <row r="5" spans="1:4" ht="13.5" customHeight="1" thickBot="1">
      <c r="A5" s="274" t="s">
        <v>109</v>
      </c>
      <c r="B5" s="275"/>
      <c r="C5" s="275"/>
      <c r="D5" s="276"/>
    </row>
    <row r="6" spans="1:5" ht="31.5" customHeight="1" thickTop="1">
      <c r="A6" s="86"/>
      <c r="B6" s="106" t="s">
        <v>44</v>
      </c>
      <c r="C6" s="106" t="s">
        <v>71</v>
      </c>
      <c r="D6" s="110" t="s">
        <v>72</v>
      </c>
      <c r="E6" s="66"/>
    </row>
    <row r="7" spans="1:5" ht="30" customHeight="1">
      <c r="A7" s="111" t="s">
        <v>63</v>
      </c>
      <c r="B7" s="88" t="s">
        <v>51</v>
      </c>
      <c r="C7" s="69">
        <v>1320</v>
      </c>
      <c r="D7" s="70">
        <f>'Usinagem e Transp'!I8</f>
        <v>139582.58</v>
      </c>
      <c r="E7" s="1"/>
    </row>
    <row r="8" spans="1:4" ht="31.5" customHeight="1">
      <c r="A8" s="111" t="s">
        <v>64</v>
      </c>
      <c r="B8" s="73" t="s">
        <v>48</v>
      </c>
      <c r="C8" s="72">
        <v>600</v>
      </c>
      <c r="D8" s="70">
        <f>'Usinagem e Transp'!I12</f>
        <v>47584.98</v>
      </c>
    </row>
    <row r="9" spans="1:4" ht="20.25" customHeight="1">
      <c r="A9" s="111" t="s">
        <v>66</v>
      </c>
      <c r="B9" s="71" t="s">
        <v>45</v>
      </c>
      <c r="C9" s="72">
        <v>600</v>
      </c>
      <c r="D9" s="70">
        <f>'Usinagem e Transp'!I16</f>
        <v>70101.2</v>
      </c>
    </row>
    <row r="10" spans="1:4" ht="29.25" customHeight="1">
      <c r="A10" s="111" t="s">
        <v>67</v>
      </c>
      <c r="B10" s="73" t="s">
        <v>47</v>
      </c>
      <c r="C10" s="72">
        <v>855</v>
      </c>
      <c r="D10" s="70">
        <f>'Usinagem e Transp'!I20</f>
        <v>52872.19</v>
      </c>
    </row>
    <row r="11" spans="1:4" ht="33" customHeight="1">
      <c r="A11" s="111" t="s">
        <v>65</v>
      </c>
      <c r="B11" s="73" t="s">
        <v>46</v>
      </c>
      <c r="C11" s="72">
        <v>432</v>
      </c>
      <c r="D11" s="70">
        <f>'Usinagem e Transp'!I24</f>
        <v>38067.98</v>
      </c>
    </row>
    <row r="12" spans="1:4" ht="30.75" customHeight="1">
      <c r="A12" s="111" t="s">
        <v>68</v>
      </c>
      <c r="B12" s="73" t="s">
        <v>49</v>
      </c>
      <c r="C12" s="72">
        <v>665</v>
      </c>
      <c r="D12" s="70">
        <f>'Usinagem e Transp'!I28</f>
        <v>58600.01</v>
      </c>
    </row>
    <row r="13" spans="1:7" ht="21.75" customHeight="1">
      <c r="A13" s="111" t="s">
        <v>69</v>
      </c>
      <c r="B13" s="73" t="s">
        <v>50</v>
      </c>
      <c r="C13" s="72">
        <v>98</v>
      </c>
      <c r="D13" s="70">
        <f>'Usinagem e Transp'!I32</f>
        <v>83855.29</v>
      </c>
      <c r="G13" s="112"/>
    </row>
    <row r="14" spans="1:4" ht="29.25" customHeight="1">
      <c r="A14" s="111" t="s">
        <v>70</v>
      </c>
      <c r="B14" s="73" t="s">
        <v>52</v>
      </c>
      <c r="C14" s="72">
        <v>1700</v>
      </c>
      <c r="D14" s="70">
        <f>'Usinagem e Transp'!I45</f>
        <v>149804.55</v>
      </c>
    </row>
    <row r="15" spans="1:4" ht="12.75">
      <c r="A15" s="74"/>
      <c r="B15" s="74"/>
      <c r="C15" s="72"/>
      <c r="D15" s="70"/>
    </row>
    <row r="16" spans="1:4" ht="12.75">
      <c r="A16" s="77"/>
      <c r="B16" s="77"/>
      <c r="C16" s="75" t="s">
        <v>2</v>
      </c>
      <c r="D16" s="76">
        <f>SUM(D7:D14)</f>
        <v>640468.78</v>
      </c>
    </row>
    <row r="17" spans="1:4" ht="12.75">
      <c r="A17" s="74"/>
      <c r="B17" s="78"/>
      <c r="C17" s="79"/>
      <c r="D17" s="80"/>
    </row>
    <row r="18" spans="3:4" ht="12.75">
      <c r="C18" s="68"/>
      <c r="D18" s="67"/>
    </row>
    <row r="19" spans="3:4" ht="12.75">
      <c r="C19" s="68"/>
      <c r="D19" s="67"/>
    </row>
    <row r="20" spans="3:4" ht="12.75">
      <c r="C20" s="68"/>
      <c r="D20" s="67"/>
    </row>
    <row r="21" spans="3:4" ht="12.75">
      <c r="C21" s="68"/>
      <c r="D21" s="67"/>
    </row>
    <row r="22" spans="3:4" ht="12.75">
      <c r="C22" s="68"/>
      <c r="D22" s="67"/>
    </row>
    <row r="23" spans="3:4" ht="12.75">
      <c r="C23" s="68"/>
      <c r="D23" s="67"/>
    </row>
    <row r="24" spans="3:4" ht="12.75">
      <c r="C24" s="68"/>
      <c r="D24" s="67"/>
    </row>
    <row r="25" spans="3:4" ht="12.75">
      <c r="C25" s="68"/>
      <c r="D25" s="67"/>
    </row>
    <row r="26" spans="3:4" ht="12.75">
      <c r="C26" s="68"/>
      <c r="D26" s="67"/>
    </row>
    <row r="27" spans="3:4" ht="12.75">
      <c r="C27" s="68"/>
      <c r="D27" s="67"/>
    </row>
    <row r="28" spans="3:4" ht="12.75">
      <c r="C28" s="68"/>
      <c r="D28" s="67"/>
    </row>
    <row r="29" spans="3:4" ht="12.75">
      <c r="C29" s="68"/>
      <c r="D29" s="67"/>
    </row>
    <row r="30" spans="3:4" ht="12.75">
      <c r="C30" s="68"/>
      <c r="D30" s="67"/>
    </row>
    <row r="31" spans="3:4" ht="12.75">
      <c r="C31" s="68"/>
      <c r="D31" s="68"/>
    </row>
    <row r="32" spans="3:4" ht="12.75">
      <c r="C32" s="68"/>
      <c r="D32" s="68"/>
    </row>
    <row r="33" spans="3:4" ht="12.75">
      <c r="C33" s="68"/>
      <c r="D33" s="68"/>
    </row>
    <row r="34" spans="3:4" ht="12.75">
      <c r="C34" s="68"/>
      <c r="D34" s="68"/>
    </row>
    <row r="35" spans="3:4" ht="12.75">
      <c r="C35" s="68"/>
      <c r="D35" s="68"/>
    </row>
    <row r="36" spans="3:4" ht="12.75">
      <c r="C36" s="68"/>
      <c r="D36" s="68"/>
    </row>
    <row r="37" spans="3:4" ht="12.75">
      <c r="C37" s="68"/>
      <c r="D37" s="68"/>
    </row>
    <row r="38" spans="3:4" ht="12.75">
      <c r="C38" s="68"/>
      <c r="D38" s="68"/>
    </row>
    <row r="39" spans="3:4" ht="12.75">
      <c r="C39" s="68"/>
      <c r="D39" s="68"/>
    </row>
    <row r="40" spans="3:4" ht="12.75">
      <c r="C40" s="68"/>
      <c r="D40" s="68"/>
    </row>
    <row r="41" spans="3:4" ht="12.75">
      <c r="C41" s="68"/>
      <c r="D41" s="68"/>
    </row>
    <row r="42" spans="3:4" ht="12.75">
      <c r="C42" s="68"/>
      <c r="D42" s="68"/>
    </row>
    <row r="43" spans="3:4" ht="12.75">
      <c r="C43" s="68"/>
      <c r="D43" s="68"/>
    </row>
    <row r="44" spans="3:4" ht="12.75">
      <c r="C44" s="68"/>
      <c r="D44" s="68"/>
    </row>
    <row r="45" spans="3:4" ht="12.75">
      <c r="C45" s="68"/>
      <c r="D45" s="68"/>
    </row>
  </sheetData>
  <sheetProtection/>
  <mergeCells count="1">
    <mergeCell ref="A5:D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view="pageBreakPreview" zoomScale="85" zoomScaleNormal="60" zoomScaleSheetLayoutView="85" zoomScalePageLayoutView="0" workbookViewId="0" topLeftCell="A19">
      <selection activeCell="K9" sqref="K9"/>
    </sheetView>
  </sheetViews>
  <sheetFormatPr defaultColWidth="10.28125" defaultRowHeight="12.75"/>
  <cols>
    <col min="1" max="1" width="14.00390625" style="10" customWidth="1"/>
    <col min="2" max="2" width="7.7109375" style="10" customWidth="1"/>
    <col min="3" max="3" width="54.8515625" style="10" customWidth="1"/>
    <col min="4" max="4" width="6.140625" style="10" customWidth="1"/>
    <col min="5" max="5" width="11.7109375" style="10" customWidth="1"/>
    <col min="6" max="6" width="7.8515625" style="10" customWidth="1"/>
    <col min="7" max="7" width="9.00390625" style="10" customWidth="1"/>
    <col min="8" max="8" width="8.421875" style="10" customWidth="1"/>
    <col min="9" max="9" width="14.8515625" style="10" customWidth="1"/>
    <col min="10" max="16384" width="10.28125" style="10" customWidth="1"/>
  </cols>
  <sheetData>
    <row r="1" spans="1:9" ht="15.75">
      <c r="A1" s="260" t="s">
        <v>17</v>
      </c>
      <c r="B1" s="261"/>
      <c r="C1" s="262"/>
      <c r="D1" s="262"/>
      <c r="E1" s="262"/>
      <c r="F1" s="262"/>
      <c r="G1" s="262"/>
      <c r="H1" s="262"/>
      <c r="I1" s="263"/>
    </row>
    <row r="2" spans="1:9" ht="15.75">
      <c r="A2" s="264" t="s">
        <v>129</v>
      </c>
      <c r="B2" s="29"/>
      <c r="C2" s="30"/>
      <c r="D2" s="30"/>
      <c r="E2" s="31"/>
      <c r="F2" s="30"/>
      <c r="G2" s="30"/>
      <c r="H2" s="30"/>
      <c r="I2" s="265"/>
    </row>
    <row r="3" spans="1:9" ht="15.75">
      <c r="A3" s="277" t="s">
        <v>107</v>
      </c>
      <c r="B3" s="278"/>
      <c r="C3" s="278"/>
      <c r="D3" s="30"/>
      <c r="E3" s="31"/>
      <c r="F3" s="30"/>
      <c r="G3" s="30"/>
      <c r="H3" s="30"/>
      <c r="I3" s="265"/>
    </row>
    <row r="4" spans="1:9" ht="30.75" customHeight="1">
      <c r="A4" s="282" t="s">
        <v>116</v>
      </c>
      <c r="B4" s="283"/>
      <c r="C4" s="283"/>
      <c r="D4" s="283"/>
      <c r="E4" s="283"/>
      <c r="F4" s="30"/>
      <c r="G4" s="30"/>
      <c r="H4" s="30"/>
      <c r="I4" s="265"/>
    </row>
    <row r="5" spans="1:9" ht="15.75">
      <c r="A5" s="279"/>
      <c r="B5" s="280"/>
      <c r="C5" s="280"/>
      <c r="D5" s="280"/>
      <c r="E5" s="280"/>
      <c r="F5" s="280"/>
      <c r="G5" s="280"/>
      <c r="H5" s="280"/>
      <c r="I5" s="281"/>
    </row>
    <row r="6" spans="1:9" ht="16.5" thickBot="1">
      <c r="A6" s="266"/>
      <c r="B6" s="32"/>
      <c r="C6" s="25" t="s">
        <v>5</v>
      </c>
      <c r="D6" s="32"/>
      <c r="E6" s="33" t="s">
        <v>118</v>
      </c>
      <c r="F6" s="32"/>
      <c r="G6" s="32"/>
      <c r="H6" s="32"/>
      <c r="I6" s="267"/>
    </row>
    <row r="7" spans="1:9" ht="46.5" thickBot="1" thickTop="1">
      <c r="A7" s="268" t="s">
        <v>24</v>
      </c>
      <c r="B7" s="269" t="s">
        <v>0</v>
      </c>
      <c r="C7" s="269" t="s">
        <v>19</v>
      </c>
      <c r="D7" s="269" t="s">
        <v>6</v>
      </c>
      <c r="E7" s="269" t="s">
        <v>7</v>
      </c>
      <c r="F7" s="269" t="s">
        <v>20</v>
      </c>
      <c r="G7" s="269" t="s">
        <v>21</v>
      </c>
      <c r="H7" s="269" t="s">
        <v>22</v>
      </c>
      <c r="I7" s="270" t="s">
        <v>23</v>
      </c>
    </row>
    <row r="8" spans="1:9" ht="15.75">
      <c r="A8" s="20"/>
      <c r="B8" s="17" t="s">
        <v>32</v>
      </c>
      <c r="C8" s="19" t="s">
        <v>125</v>
      </c>
      <c r="D8" s="18"/>
      <c r="E8" s="102"/>
      <c r="F8" s="103"/>
      <c r="G8" s="104"/>
      <c r="H8" s="103"/>
      <c r="I8" s="105">
        <f>ROUND(SUM(I9:I10),2)</f>
        <v>139582.58</v>
      </c>
    </row>
    <row r="9" spans="1:10" ht="80.25" customHeight="1">
      <c r="A9" s="35" t="s">
        <v>80</v>
      </c>
      <c r="B9" s="36" t="s">
        <v>33</v>
      </c>
      <c r="C9" s="42" t="s">
        <v>81</v>
      </c>
      <c r="D9" s="100" t="s">
        <v>30</v>
      </c>
      <c r="E9" s="61">
        <f>'MC Usinagem e Transp'!M9</f>
        <v>396</v>
      </c>
      <c r="F9" s="28">
        <v>208.26</v>
      </c>
      <c r="G9" s="55">
        <v>0.2977</v>
      </c>
      <c r="H9" s="89">
        <f>F9*(1+G9)</f>
        <v>270.259002</v>
      </c>
      <c r="I9" s="59">
        <f>ROUND(SUM(E9*H9),2)</f>
        <v>107022.56</v>
      </c>
      <c r="J9" s="13"/>
    </row>
    <row r="10" spans="1:10" ht="66" customHeight="1">
      <c r="A10" s="37" t="s">
        <v>126</v>
      </c>
      <c r="B10" s="36" t="s">
        <v>34</v>
      </c>
      <c r="C10" s="42" t="s">
        <v>127</v>
      </c>
      <c r="D10" s="100" t="s">
        <v>31</v>
      </c>
      <c r="E10" s="61">
        <f>'MC Usinagem e Transp'!M11</f>
        <v>28512</v>
      </c>
      <c r="F10" s="58">
        <v>0.88</v>
      </c>
      <c r="G10" s="55">
        <v>0.2977</v>
      </c>
      <c r="H10" s="89">
        <f>F10*(1+G10)</f>
        <v>1.141976</v>
      </c>
      <c r="I10" s="59">
        <f>ROUND(SUM(E10*H10),2)</f>
        <v>32560.02</v>
      </c>
      <c r="J10" s="13"/>
    </row>
    <row r="11" spans="1:10" ht="18.75" customHeight="1">
      <c r="A11" s="37"/>
      <c r="B11" s="36"/>
      <c r="C11" s="120"/>
      <c r="D11" s="121"/>
      <c r="E11" s="61"/>
      <c r="F11" s="58"/>
      <c r="G11" s="60"/>
      <c r="H11" s="62"/>
      <c r="I11" s="59"/>
      <c r="J11" s="13"/>
    </row>
    <row r="12" spans="1:10" ht="36" customHeight="1">
      <c r="A12" s="37"/>
      <c r="B12" s="56" t="s">
        <v>37</v>
      </c>
      <c r="C12" s="126" t="s">
        <v>119</v>
      </c>
      <c r="D12" s="125"/>
      <c r="E12" s="61"/>
      <c r="F12" s="58"/>
      <c r="G12" s="60"/>
      <c r="H12" s="97"/>
      <c r="I12" s="199">
        <f>ROUND(SUM(I13:I14),2)</f>
        <v>47584.98</v>
      </c>
      <c r="J12" s="13"/>
    </row>
    <row r="13" spans="1:10" ht="79.5" customHeight="1">
      <c r="A13" s="35" t="s">
        <v>80</v>
      </c>
      <c r="B13" s="36" t="s">
        <v>38</v>
      </c>
      <c r="C13" s="42" t="s">
        <v>81</v>
      </c>
      <c r="D13" s="100" t="s">
        <v>30</v>
      </c>
      <c r="E13" s="61">
        <f>'MC Usinagem e Transp'!M15</f>
        <v>135</v>
      </c>
      <c r="F13" s="28">
        <v>208.26</v>
      </c>
      <c r="G13" s="55">
        <v>0.2977</v>
      </c>
      <c r="H13" s="89">
        <f>F13*(1+G13)</f>
        <v>270.259002</v>
      </c>
      <c r="I13" s="59">
        <f>ROUND(SUM(E13*H13),2)</f>
        <v>36484.97</v>
      </c>
      <c r="J13" s="13"/>
    </row>
    <row r="14" spans="1:10" ht="66.75" customHeight="1">
      <c r="A14" s="37" t="s">
        <v>126</v>
      </c>
      <c r="B14" s="36" t="s">
        <v>39</v>
      </c>
      <c r="C14" s="42" t="s">
        <v>127</v>
      </c>
      <c r="D14" s="100" t="s">
        <v>31</v>
      </c>
      <c r="E14" s="61">
        <f>'MC Usinagem e Transp'!M17</f>
        <v>9720</v>
      </c>
      <c r="F14" s="58">
        <v>0.88</v>
      </c>
      <c r="G14" s="55">
        <v>0.2977</v>
      </c>
      <c r="H14" s="89">
        <f>F14*(1+G14)</f>
        <v>1.141976</v>
      </c>
      <c r="I14" s="59">
        <f>ROUND(SUM(E14*H14),2)</f>
        <v>11100.01</v>
      </c>
      <c r="J14" s="13"/>
    </row>
    <row r="15" spans="1:10" ht="18.75" customHeight="1">
      <c r="A15" s="37"/>
      <c r="B15" s="36"/>
      <c r="C15" s="120"/>
      <c r="D15" s="121"/>
      <c r="E15" s="61"/>
      <c r="F15" s="58"/>
      <c r="G15" s="60"/>
      <c r="H15" s="62"/>
      <c r="I15" s="59"/>
      <c r="J15" s="13"/>
    </row>
    <row r="16" spans="1:10" ht="18.75" customHeight="1">
      <c r="A16" s="37"/>
      <c r="B16" s="56" t="s">
        <v>41</v>
      </c>
      <c r="C16" s="126" t="s">
        <v>112</v>
      </c>
      <c r="D16" s="125"/>
      <c r="E16" s="61"/>
      <c r="F16" s="58"/>
      <c r="G16" s="60"/>
      <c r="H16" s="97"/>
      <c r="I16" s="199">
        <f>ROUND(SUM(I17:I18),2)</f>
        <v>70101.2</v>
      </c>
      <c r="J16" s="13"/>
    </row>
    <row r="17" spans="1:10" ht="79.5" customHeight="1">
      <c r="A17" s="35" t="s">
        <v>80</v>
      </c>
      <c r="B17" s="36" t="s">
        <v>42</v>
      </c>
      <c r="C17" s="42" t="s">
        <v>81</v>
      </c>
      <c r="D17" s="100" t="s">
        <v>30</v>
      </c>
      <c r="E17" s="61">
        <f>'MC Usinagem e Transp'!M21</f>
        <v>213.75</v>
      </c>
      <c r="F17" s="28">
        <v>208.26</v>
      </c>
      <c r="G17" s="55">
        <v>0.2977</v>
      </c>
      <c r="H17" s="89">
        <f>F17*(1+G17)</f>
        <v>270.259002</v>
      </c>
      <c r="I17" s="59">
        <f>ROUND(SUM(E17*H17),2)</f>
        <v>57767.86</v>
      </c>
      <c r="J17" s="13"/>
    </row>
    <row r="18" spans="1:10" ht="66.75" customHeight="1">
      <c r="A18" s="37" t="s">
        <v>126</v>
      </c>
      <c r="B18" s="36" t="s">
        <v>43</v>
      </c>
      <c r="C18" s="42" t="s">
        <v>127</v>
      </c>
      <c r="D18" s="100" t="s">
        <v>31</v>
      </c>
      <c r="E18" s="61">
        <f>'MC Usinagem e Transp'!M23</f>
        <v>10800</v>
      </c>
      <c r="F18" s="58">
        <v>0.88</v>
      </c>
      <c r="G18" s="55">
        <v>0.2977</v>
      </c>
      <c r="H18" s="89">
        <f>F18*(1+G18)</f>
        <v>1.141976</v>
      </c>
      <c r="I18" s="59">
        <f>ROUND(SUM(E18*H18),2)</f>
        <v>12333.34</v>
      </c>
      <c r="J18" s="13"/>
    </row>
    <row r="19" spans="1:10" ht="18.75" customHeight="1">
      <c r="A19" s="37"/>
      <c r="B19" s="36"/>
      <c r="C19" s="120"/>
      <c r="D19" s="121"/>
      <c r="E19" s="61"/>
      <c r="F19" s="58"/>
      <c r="G19" s="60"/>
      <c r="H19" s="62"/>
      <c r="I19" s="59"/>
      <c r="J19" s="13"/>
    </row>
    <row r="20" spans="1:10" ht="18.75" customHeight="1">
      <c r="A20" s="37"/>
      <c r="B20" s="56" t="s">
        <v>82</v>
      </c>
      <c r="C20" s="126" t="s">
        <v>120</v>
      </c>
      <c r="D20" s="125"/>
      <c r="E20" s="61"/>
      <c r="F20" s="58"/>
      <c r="G20" s="60"/>
      <c r="H20" s="97"/>
      <c r="I20" s="199">
        <f>ROUND(SUM(I21:I22),2)</f>
        <v>52872.19</v>
      </c>
      <c r="J20" s="13"/>
    </row>
    <row r="21" spans="1:10" ht="80.25" customHeight="1">
      <c r="A21" s="35" t="s">
        <v>80</v>
      </c>
      <c r="B21" s="36" t="s">
        <v>83</v>
      </c>
      <c r="C21" s="42" t="s">
        <v>81</v>
      </c>
      <c r="D21" s="100" t="s">
        <v>30</v>
      </c>
      <c r="E21" s="61">
        <f>'MC Usinagem e Transp'!M27</f>
        <v>150</v>
      </c>
      <c r="F21" s="28">
        <v>208.26</v>
      </c>
      <c r="G21" s="55">
        <v>0.2977</v>
      </c>
      <c r="H21" s="89">
        <f>F21*(1+G21)</f>
        <v>270.259002</v>
      </c>
      <c r="I21" s="59">
        <f>ROUND(SUM(E21*H21),2)</f>
        <v>40538.85</v>
      </c>
      <c r="J21" s="13"/>
    </row>
    <row r="22" spans="1:10" ht="70.5" customHeight="1">
      <c r="A22" s="37" t="s">
        <v>126</v>
      </c>
      <c r="B22" s="36" t="s">
        <v>84</v>
      </c>
      <c r="C22" s="42" t="s">
        <v>127</v>
      </c>
      <c r="D22" s="100" t="s">
        <v>31</v>
      </c>
      <c r="E22" s="61">
        <f>'MC Usinagem e Transp'!M29</f>
        <v>10800</v>
      </c>
      <c r="F22" s="58">
        <v>0.88</v>
      </c>
      <c r="G22" s="55">
        <v>0.2977</v>
      </c>
      <c r="H22" s="89">
        <f>F22*(1+G22)</f>
        <v>1.141976</v>
      </c>
      <c r="I22" s="59">
        <f>ROUND(SUM(E22*H22),2)</f>
        <v>12333.34</v>
      </c>
      <c r="J22" s="13"/>
    </row>
    <row r="23" spans="1:10" ht="18.75" customHeight="1">
      <c r="A23" s="37"/>
      <c r="B23" s="36"/>
      <c r="C23" s="120"/>
      <c r="D23" s="121"/>
      <c r="E23" s="61"/>
      <c r="F23" s="58"/>
      <c r="G23" s="60"/>
      <c r="H23" s="62"/>
      <c r="I23" s="59"/>
      <c r="J23" s="13"/>
    </row>
    <row r="24" spans="1:10" ht="18.75" customHeight="1">
      <c r="A24" s="37"/>
      <c r="B24" s="56" t="s">
        <v>85</v>
      </c>
      <c r="C24" s="126" t="s">
        <v>113</v>
      </c>
      <c r="D24" s="125"/>
      <c r="E24" s="61"/>
      <c r="F24" s="58"/>
      <c r="G24" s="60"/>
      <c r="H24" s="97"/>
      <c r="I24" s="199">
        <f>ROUND(SUM(I25:I26),2)</f>
        <v>38067.98</v>
      </c>
      <c r="J24" s="13"/>
    </row>
    <row r="25" spans="1:10" ht="80.25" customHeight="1">
      <c r="A25" s="35" t="s">
        <v>80</v>
      </c>
      <c r="B25" s="36" t="s">
        <v>86</v>
      </c>
      <c r="C25" s="42" t="s">
        <v>81</v>
      </c>
      <c r="D25" s="100" t="s">
        <v>30</v>
      </c>
      <c r="E25" s="61">
        <f>'MC Usinagem e Transp'!M33</f>
        <v>108</v>
      </c>
      <c r="F25" s="28">
        <v>208.26</v>
      </c>
      <c r="G25" s="55">
        <v>0.2977</v>
      </c>
      <c r="H25" s="89">
        <f>F25*(1+G25)</f>
        <v>270.259002</v>
      </c>
      <c r="I25" s="59">
        <f>ROUND(SUM(E25*H25),2)</f>
        <v>29187.97</v>
      </c>
      <c r="J25" s="13"/>
    </row>
    <row r="26" spans="1:10" ht="68.25" customHeight="1">
      <c r="A26" s="37" t="s">
        <v>126</v>
      </c>
      <c r="B26" s="36" t="s">
        <v>87</v>
      </c>
      <c r="C26" s="42" t="s">
        <v>127</v>
      </c>
      <c r="D26" s="100" t="s">
        <v>31</v>
      </c>
      <c r="E26" s="61">
        <f>'MC Usinagem e Transp'!M35</f>
        <v>7776</v>
      </c>
      <c r="F26" s="58">
        <v>0.88</v>
      </c>
      <c r="G26" s="55">
        <v>0.2977</v>
      </c>
      <c r="H26" s="89">
        <f>F26*(1+G26)</f>
        <v>1.141976</v>
      </c>
      <c r="I26" s="59">
        <f>ROUND(SUM(E26*H26),2)</f>
        <v>8880.01</v>
      </c>
      <c r="J26" s="13"/>
    </row>
    <row r="27" spans="1:10" ht="87.75" customHeight="1" thickBot="1">
      <c r="A27" s="183"/>
      <c r="B27" s="174"/>
      <c r="C27" s="184"/>
      <c r="D27" s="185"/>
      <c r="E27" s="185"/>
      <c r="F27" s="185"/>
      <c r="G27" s="186"/>
      <c r="H27" s="187"/>
      <c r="I27" s="188"/>
      <c r="J27" s="13"/>
    </row>
    <row r="28" spans="1:10" ht="35.25" customHeight="1">
      <c r="A28" s="200"/>
      <c r="B28" s="17" t="s">
        <v>89</v>
      </c>
      <c r="C28" s="201" t="s">
        <v>92</v>
      </c>
      <c r="D28" s="202"/>
      <c r="E28" s="203"/>
      <c r="F28" s="204"/>
      <c r="G28" s="205"/>
      <c r="H28" s="206"/>
      <c r="I28" s="207">
        <f>ROUND(SUM(I29:I30),2)</f>
        <v>58600.01</v>
      </c>
      <c r="J28" s="13"/>
    </row>
    <row r="29" spans="1:10" ht="77.25" customHeight="1">
      <c r="A29" s="35" t="s">
        <v>80</v>
      </c>
      <c r="B29" s="36" t="s">
        <v>90</v>
      </c>
      <c r="C29" s="42" t="s">
        <v>81</v>
      </c>
      <c r="D29" s="100" t="s">
        <v>30</v>
      </c>
      <c r="E29" s="61">
        <f>'MC Usinagem e Transp'!M39</f>
        <v>166.25</v>
      </c>
      <c r="F29" s="28">
        <v>208.26</v>
      </c>
      <c r="G29" s="55">
        <v>0.2977</v>
      </c>
      <c r="H29" s="89">
        <f>F29*(1+G29)</f>
        <v>270.259002</v>
      </c>
      <c r="I29" s="59">
        <f>ROUND(SUM(E29*H29),2)</f>
        <v>44930.56</v>
      </c>
      <c r="J29" s="13"/>
    </row>
    <row r="30" spans="1:10" ht="71.25" customHeight="1">
      <c r="A30" s="37" t="s">
        <v>126</v>
      </c>
      <c r="B30" s="36" t="s">
        <v>91</v>
      </c>
      <c r="C30" s="42" t="s">
        <v>127</v>
      </c>
      <c r="D30" s="100" t="s">
        <v>31</v>
      </c>
      <c r="E30" s="61">
        <f>'MC Usinagem e Transp'!M41</f>
        <v>11970</v>
      </c>
      <c r="F30" s="58">
        <v>0.88</v>
      </c>
      <c r="G30" s="60">
        <v>0.2977</v>
      </c>
      <c r="H30" s="62">
        <f>F30*(1+G30)</f>
        <v>1.141976</v>
      </c>
      <c r="I30" s="59">
        <f>ROUND(SUM(E30*H30),2)</f>
        <v>13669.45</v>
      </c>
      <c r="J30" s="13"/>
    </row>
    <row r="31" spans="1:10" ht="20.25" customHeight="1">
      <c r="A31" s="37"/>
      <c r="B31" s="36"/>
      <c r="C31" s="42"/>
      <c r="D31" s="100"/>
      <c r="E31" s="57"/>
      <c r="F31" s="58"/>
      <c r="G31" s="60"/>
      <c r="H31" s="62"/>
      <c r="I31" s="59"/>
      <c r="J31" s="13"/>
    </row>
    <row r="32" spans="1:10" ht="15.75">
      <c r="A32" s="37"/>
      <c r="B32" s="56" t="s">
        <v>93</v>
      </c>
      <c r="C32" s="127" t="s">
        <v>94</v>
      </c>
      <c r="D32" s="125"/>
      <c r="E32" s="61"/>
      <c r="F32" s="58"/>
      <c r="G32" s="60"/>
      <c r="H32" s="97"/>
      <c r="I32" s="199">
        <f>ROUND(SUM(I33+I37+I41),2)</f>
        <v>83855.29</v>
      </c>
      <c r="J32" s="13"/>
    </row>
    <row r="33" spans="1:10" ht="19.5" customHeight="1">
      <c r="A33" s="37"/>
      <c r="B33" s="56" t="s">
        <v>95</v>
      </c>
      <c r="C33" s="132" t="s">
        <v>35</v>
      </c>
      <c r="D33" s="125"/>
      <c r="E33" s="61"/>
      <c r="F33" s="58"/>
      <c r="G33" s="60"/>
      <c r="H33" s="97"/>
      <c r="I33" s="199">
        <f>ROUND(SUM(I34:I35),2)</f>
        <v>7772.21</v>
      </c>
      <c r="J33" s="13"/>
    </row>
    <row r="34" spans="1:10" ht="76.5" customHeight="1">
      <c r="A34" s="35" t="s">
        <v>80</v>
      </c>
      <c r="B34" s="36" t="s">
        <v>99</v>
      </c>
      <c r="C34" s="42" t="s">
        <v>81</v>
      </c>
      <c r="D34" s="100" t="s">
        <v>30</v>
      </c>
      <c r="E34" s="61">
        <f>'MC Usinagem e Transp'!M46</f>
        <v>22.05</v>
      </c>
      <c r="F34" s="28">
        <v>208.26</v>
      </c>
      <c r="G34" s="60">
        <v>0.2977</v>
      </c>
      <c r="H34" s="62">
        <f>F34*(1+G34)</f>
        <v>270.259002</v>
      </c>
      <c r="I34" s="59">
        <f>ROUND(SUM(E34*H34),2)</f>
        <v>5959.21</v>
      </c>
      <c r="J34" s="13"/>
    </row>
    <row r="35" spans="1:10" ht="71.25" customHeight="1">
      <c r="A35" s="37" t="s">
        <v>126</v>
      </c>
      <c r="B35" s="36" t="s">
        <v>100</v>
      </c>
      <c r="C35" s="42" t="s">
        <v>127</v>
      </c>
      <c r="D35" s="100" t="s">
        <v>31</v>
      </c>
      <c r="E35" s="61">
        <f>'MC Usinagem e Transp'!M48</f>
        <v>1587.6</v>
      </c>
      <c r="F35" s="58">
        <v>0.88</v>
      </c>
      <c r="G35" s="55">
        <v>0.2977</v>
      </c>
      <c r="H35" s="89">
        <f>F35*(1+G35)</f>
        <v>1.141976</v>
      </c>
      <c r="I35" s="59">
        <f>ROUND(SUM(E35*H35),2)</f>
        <v>1813</v>
      </c>
      <c r="J35" s="13"/>
    </row>
    <row r="36" spans="1:10" ht="15.75" customHeight="1">
      <c r="A36" s="37"/>
      <c r="B36" s="36"/>
      <c r="C36" s="42"/>
      <c r="D36" s="100"/>
      <c r="E36" s="57"/>
      <c r="F36" s="58"/>
      <c r="G36" s="60"/>
      <c r="H36" s="62"/>
      <c r="I36" s="59"/>
      <c r="J36" s="13"/>
    </row>
    <row r="37" spans="1:10" ht="18" customHeight="1">
      <c r="A37" s="37"/>
      <c r="B37" s="56" t="s">
        <v>96</v>
      </c>
      <c r="C37" s="132" t="s">
        <v>36</v>
      </c>
      <c r="D37" s="125"/>
      <c r="E37" s="61"/>
      <c r="F37" s="58"/>
      <c r="G37" s="60"/>
      <c r="H37" s="97"/>
      <c r="I37" s="199">
        <f>ROUND(SUM(I38:I39),2)</f>
        <v>28462.86</v>
      </c>
      <c r="J37" s="13"/>
    </row>
    <row r="38" spans="1:10" ht="71.25" customHeight="1">
      <c r="A38" s="35" t="s">
        <v>80</v>
      </c>
      <c r="B38" s="36" t="s">
        <v>97</v>
      </c>
      <c r="C38" s="42" t="s">
        <v>81</v>
      </c>
      <c r="D38" s="100" t="s">
        <v>30</v>
      </c>
      <c r="E38" s="61">
        <f>'MC Usinagem e Transp'!M52</f>
        <v>80.75</v>
      </c>
      <c r="F38" s="28">
        <v>208.26</v>
      </c>
      <c r="G38" s="55">
        <v>0.2977</v>
      </c>
      <c r="H38" s="89">
        <f>F38*(1+G38)</f>
        <v>270.259002</v>
      </c>
      <c r="I38" s="59">
        <f>ROUND(SUM(E38*H38),2)</f>
        <v>21823.41</v>
      </c>
      <c r="J38" s="13"/>
    </row>
    <row r="39" spans="1:10" ht="71.25" customHeight="1">
      <c r="A39" s="37" t="s">
        <v>126</v>
      </c>
      <c r="B39" s="36" t="s">
        <v>98</v>
      </c>
      <c r="C39" s="42" t="s">
        <v>127</v>
      </c>
      <c r="D39" s="100" t="s">
        <v>31</v>
      </c>
      <c r="E39" s="61">
        <f>'MC Usinagem e Transp'!M54</f>
        <v>5814</v>
      </c>
      <c r="F39" s="58">
        <v>0.88</v>
      </c>
      <c r="G39" s="55">
        <v>0.2977</v>
      </c>
      <c r="H39" s="89">
        <f>F39*(1+G39)</f>
        <v>1.141976</v>
      </c>
      <c r="I39" s="59">
        <f>ROUND(SUM(E39*H39),2)</f>
        <v>6639.45</v>
      </c>
      <c r="J39" s="13"/>
    </row>
    <row r="40" spans="1:10" ht="17.25" customHeight="1">
      <c r="A40" s="34"/>
      <c r="B40" s="36"/>
      <c r="C40" s="53"/>
      <c r="D40" s="63"/>
      <c r="E40" s="65"/>
      <c r="F40" s="63"/>
      <c r="G40" s="60"/>
      <c r="H40" s="62"/>
      <c r="I40" s="59"/>
      <c r="J40" s="13"/>
    </row>
    <row r="41" spans="1:10" ht="18.75" customHeight="1">
      <c r="A41" s="37"/>
      <c r="B41" s="56" t="s">
        <v>101</v>
      </c>
      <c r="C41" s="132" t="s">
        <v>40</v>
      </c>
      <c r="D41" s="125"/>
      <c r="E41" s="61"/>
      <c r="F41" s="58"/>
      <c r="G41" s="60"/>
      <c r="H41" s="97"/>
      <c r="I41" s="199">
        <f>ROUND(SUM(I42:I43),2)</f>
        <v>47620.22</v>
      </c>
      <c r="J41" s="13"/>
    </row>
    <row r="42" spans="1:10" ht="81" customHeight="1">
      <c r="A42" s="35" t="s">
        <v>80</v>
      </c>
      <c r="B42" s="36" t="s">
        <v>102</v>
      </c>
      <c r="C42" s="42" t="s">
        <v>81</v>
      </c>
      <c r="D42" s="100" t="s">
        <v>30</v>
      </c>
      <c r="E42" s="61">
        <f>'MC Usinagem e Transp'!M58</f>
        <v>135.1</v>
      </c>
      <c r="F42" s="28">
        <v>208.26</v>
      </c>
      <c r="G42" s="55">
        <v>0.2977</v>
      </c>
      <c r="H42" s="89">
        <f>F42*(1+G42)</f>
        <v>270.259002</v>
      </c>
      <c r="I42" s="59">
        <f>ROUND(SUM(E42*H42),2)</f>
        <v>36511.99</v>
      </c>
      <c r="J42" s="13"/>
    </row>
    <row r="43" spans="1:10" ht="66.75" customHeight="1">
      <c r="A43" s="37" t="s">
        <v>126</v>
      </c>
      <c r="B43" s="36" t="s">
        <v>103</v>
      </c>
      <c r="C43" s="42" t="s">
        <v>127</v>
      </c>
      <c r="D43" s="100" t="s">
        <v>31</v>
      </c>
      <c r="E43" s="61">
        <f>'MC Usinagem e Transp'!M60</f>
        <v>9727.2</v>
      </c>
      <c r="F43" s="58">
        <v>0.88</v>
      </c>
      <c r="G43" s="55">
        <v>0.2977</v>
      </c>
      <c r="H43" s="89">
        <f>F43*(1+G43)</f>
        <v>1.141976</v>
      </c>
      <c r="I43" s="59">
        <f>ROUND(SUM(E43*H43),2)</f>
        <v>11108.23</v>
      </c>
      <c r="J43" s="13"/>
    </row>
    <row r="44" spans="1:10" ht="18.75" customHeight="1">
      <c r="A44" s="34"/>
      <c r="B44" s="36"/>
      <c r="C44" s="53"/>
      <c r="D44" s="63"/>
      <c r="E44" s="65"/>
      <c r="F44" s="63"/>
      <c r="G44" s="60"/>
      <c r="H44" s="62"/>
      <c r="I44" s="59"/>
      <c r="J44" s="13"/>
    </row>
    <row r="45" spans="1:10" ht="34.5" customHeight="1">
      <c r="A45" s="37"/>
      <c r="B45" s="56" t="s">
        <v>104</v>
      </c>
      <c r="C45" s="132" t="s">
        <v>121</v>
      </c>
      <c r="D45" s="125"/>
      <c r="E45" s="61"/>
      <c r="F45" s="58"/>
      <c r="G45" s="60"/>
      <c r="H45" s="97"/>
      <c r="I45" s="199">
        <f>ROUND(SUM(I46:I47),2)</f>
        <v>149804.55</v>
      </c>
      <c r="J45" s="13"/>
    </row>
    <row r="46" spans="1:10" ht="78" customHeight="1">
      <c r="A46" s="35" t="s">
        <v>80</v>
      </c>
      <c r="B46" s="36" t="s">
        <v>105</v>
      </c>
      <c r="C46" s="42" t="s">
        <v>81</v>
      </c>
      <c r="D46" s="100" t="s">
        <v>30</v>
      </c>
      <c r="E46" s="61">
        <f>'MC Usinagem e Transp'!M64</f>
        <v>425</v>
      </c>
      <c r="F46" s="28">
        <v>208.26</v>
      </c>
      <c r="G46" s="55">
        <v>0.2977</v>
      </c>
      <c r="H46" s="89">
        <f>F46*(1+G46)</f>
        <v>270.259002</v>
      </c>
      <c r="I46" s="59">
        <f>ROUND(SUM(E46*H46),2)</f>
        <v>114860.08</v>
      </c>
      <c r="J46" s="13"/>
    </row>
    <row r="47" spans="1:10" ht="70.5" customHeight="1">
      <c r="A47" s="37" t="s">
        <v>126</v>
      </c>
      <c r="B47" s="36" t="s">
        <v>106</v>
      </c>
      <c r="C47" s="42" t="s">
        <v>127</v>
      </c>
      <c r="D47" s="100" t="s">
        <v>31</v>
      </c>
      <c r="E47" s="61">
        <f>'MC Usinagem e Transp'!M66</f>
        <v>30600</v>
      </c>
      <c r="F47" s="58">
        <v>0.88</v>
      </c>
      <c r="G47" s="55">
        <v>0.2977</v>
      </c>
      <c r="H47" s="89">
        <f>F47*(1+G47)</f>
        <v>1.141976</v>
      </c>
      <c r="I47" s="59">
        <f>ROUND(SUM(E47*H47),2)</f>
        <v>34944.47</v>
      </c>
      <c r="J47" s="13"/>
    </row>
    <row r="48" spans="1:10" ht="18.75" customHeight="1">
      <c r="A48" s="34"/>
      <c r="B48" s="36"/>
      <c r="C48" s="53"/>
      <c r="D48" s="63"/>
      <c r="E48" s="65"/>
      <c r="F48" s="63"/>
      <c r="G48" s="60"/>
      <c r="H48" s="62"/>
      <c r="I48" s="59"/>
      <c r="J48" s="13"/>
    </row>
    <row r="49" spans="1:10" ht="15">
      <c r="A49" s="39"/>
      <c r="B49" s="40"/>
      <c r="C49" s="38"/>
      <c r="D49" s="23"/>
      <c r="E49" s="16"/>
      <c r="F49" s="14"/>
      <c r="G49" s="24"/>
      <c r="H49" s="14"/>
      <c r="I49" s="15"/>
      <c r="J49" s="13"/>
    </row>
    <row r="50" spans="1:10" ht="18">
      <c r="A50" s="43"/>
      <c r="B50" s="44"/>
      <c r="C50" s="45" t="s">
        <v>8</v>
      </c>
      <c r="D50" s="46"/>
      <c r="E50" s="47"/>
      <c r="F50" s="48"/>
      <c r="G50" s="49"/>
      <c r="H50" s="48"/>
      <c r="I50" s="208">
        <f>ROUND(SUM(I8+I12+I16+I20+I24+I28+I32+I45),2)</f>
        <v>640468.78</v>
      </c>
      <c r="J50" s="13"/>
    </row>
    <row r="51" spans="1:10" ht="15">
      <c r="A51" s="22"/>
      <c r="B51" s="40"/>
      <c r="C51" s="41"/>
      <c r="D51" s="23"/>
      <c r="E51" s="16"/>
      <c r="F51" s="14"/>
      <c r="G51" s="24"/>
      <c r="H51" s="14"/>
      <c r="I51" s="15"/>
      <c r="J51" s="13"/>
    </row>
    <row r="52" spans="1:10" ht="15.75" thickBot="1">
      <c r="A52" s="189"/>
      <c r="B52" s="190"/>
      <c r="C52" s="210"/>
      <c r="D52" s="192"/>
      <c r="E52" s="193"/>
      <c r="F52" s="194"/>
      <c r="G52" s="195"/>
      <c r="H52" s="194"/>
      <c r="I52" s="209"/>
      <c r="J52" s="13"/>
    </row>
    <row r="53" spans="1:10" ht="15">
      <c r="A53" s="211"/>
      <c r="B53" s="212"/>
      <c r="C53" s="213"/>
      <c r="D53" s="214"/>
      <c r="E53" s="215"/>
      <c r="F53" s="216"/>
      <c r="G53" s="217"/>
      <c r="H53" s="216"/>
      <c r="I53" s="218"/>
      <c r="J53" s="13"/>
    </row>
    <row r="54" spans="1:10" ht="15">
      <c r="A54" s="22"/>
      <c r="B54" s="40"/>
      <c r="C54" s="41"/>
      <c r="D54" s="23"/>
      <c r="E54" s="16"/>
      <c r="F54" s="14"/>
      <c r="G54" s="24"/>
      <c r="H54" s="14"/>
      <c r="I54" s="15"/>
      <c r="J54" s="13"/>
    </row>
    <row r="55" spans="1:10" ht="15">
      <c r="A55" s="22"/>
      <c r="B55" s="40"/>
      <c r="C55" s="41"/>
      <c r="D55" s="23"/>
      <c r="E55" s="16"/>
      <c r="F55" s="14"/>
      <c r="G55" s="24"/>
      <c r="H55" s="14"/>
      <c r="I55" s="15"/>
      <c r="J55" s="13"/>
    </row>
    <row r="56" spans="1:10" ht="15">
      <c r="A56" s="22"/>
      <c r="B56" s="40"/>
      <c r="C56" s="41"/>
      <c r="D56" s="23"/>
      <c r="E56" s="16"/>
      <c r="F56" s="14"/>
      <c r="G56" s="24"/>
      <c r="H56" s="14"/>
      <c r="I56" s="15"/>
      <c r="J56" s="13"/>
    </row>
    <row r="57" spans="1:10" ht="15">
      <c r="A57" s="22"/>
      <c r="B57" s="40"/>
      <c r="C57" s="50" t="s">
        <v>25</v>
      </c>
      <c r="D57" s="23"/>
      <c r="E57" s="16"/>
      <c r="F57" s="14"/>
      <c r="G57" s="24"/>
      <c r="H57" s="14"/>
      <c r="I57" s="15"/>
      <c r="J57" s="13"/>
    </row>
    <row r="58" spans="1:10" ht="25.5">
      <c r="A58" s="22"/>
      <c r="B58" s="40"/>
      <c r="C58" s="123" t="s">
        <v>79</v>
      </c>
      <c r="D58" s="23"/>
      <c r="E58" s="16"/>
      <c r="F58" s="14"/>
      <c r="G58" s="24"/>
      <c r="H58" s="14"/>
      <c r="I58" s="21"/>
      <c r="J58" s="13"/>
    </row>
    <row r="59" spans="1:10" ht="41.25" customHeight="1">
      <c r="A59" s="22"/>
      <c r="B59" s="40"/>
      <c r="C59" s="51" t="s">
        <v>26</v>
      </c>
      <c r="D59" s="23"/>
      <c r="E59" s="16"/>
      <c r="F59" s="14"/>
      <c r="G59" s="24"/>
      <c r="H59" s="14"/>
      <c r="I59" s="21"/>
      <c r="J59" s="13"/>
    </row>
    <row r="60" spans="1:10" ht="38.25">
      <c r="A60" s="22"/>
      <c r="B60" s="40"/>
      <c r="C60" s="51" t="s">
        <v>27</v>
      </c>
      <c r="D60" s="23"/>
      <c r="E60" s="16"/>
      <c r="F60" s="14"/>
      <c r="G60" s="24"/>
      <c r="H60" s="14"/>
      <c r="I60" s="21"/>
      <c r="J60" s="13"/>
    </row>
    <row r="61" spans="1:10" ht="25.5">
      <c r="A61" s="22"/>
      <c r="B61" s="40"/>
      <c r="C61" s="51" t="s">
        <v>28</v>
      </c>
      <c r="D61" s="23"/>
      <c r="E61" s="16"/>
      <c r="F61" s="14"/>
      <c r="G61" s="24"/>
      <c r="H61" s="14"/>
      <c r="I61" s="21"/>
      <c r="J61" s="13"/>
    </row>
    <row r="62" spans="1:10" ht="15.75">
      <c r="A62" s="22"/>
      <c r="B62" s="40"/>
      <c r="C62" s="51" t="s">
        <v>29</v>
      </c>
      <c r="D62" s="23"/>
      <c r="E62" s="16"/>
      <c r="F62" s="14"/>
      <c r="G62" s="24"/>
      <c r="H62" s="14"/>
      <c r="I62" s="21"/>
      <c r="J62" s="13"/>
    </row>
    <row r="63" spans="1:10" ht="15.75">
      <c r="A63" s="22"/>
      <c r="B63" s="40"/>
      <c r="C63" s="51"/>
      <c r="D63" s="23"/>
      <c r="E63" s="16"/>
      <c r="F63" s="14"/>
      <c r="G63" s="24"/>
      <c r="H63" s="14"/>
      <c r="I63" s="21"/>
      <c r="J63" s="13"/>
    </row>
    <row r="64" spans="1:10" ht="15.75">
      <c r="A64" s="22"/>
      <c r="B64" s="40"/>
      <c r="C64" s="51"/>
      <c r="D64" s="23"/>
      <c r="E64" s="16"/>
      <c r="F64" s="14"/>
      <c r="G64" s="24"/>
      <c r="H64" s="14"/>
      <c r="I64" s="21"/>
      <c r="J64" s="13"/>
    </row>
    <row r="65" spans="1:10" ht="15.75">
      <c r="A65" s="22"/>
      <c r="B65" s="40"/>
      <c r="C65" s="51"/>
      <c r="D65" s="23"/>
      <c r="E65" s="16"/>
      <c r="F65" s="14"/>
      <c r="G65" s="24"/>
      <c r="H65" s="14"/>
      <c r="I65" s="21"/>
      <c r="J65" s="13"/>
    </row>
    <row r="66" spans="1:10" ht="15.75">
      <c r="A66" s="22"/>
      <c r="B66" s="40"/>
      <c r="C66" s="51"/>
      <c r="D66" s="23"/>
      <c r="E66" s="16"/>
      <c r="F66" s="14"/>
      <c r="G66" s="24"/>
      <c r="H66" s="14"/>
      <c r="I66" s="21"/>
      <c r="J66" s="13"/>
    </row>
    <row r="67" spans="1:10" ht="15.75">
      <c r="A67" s="22"/>
      <c r="B67" s="40"/>
      <c r="C67" s="51"/>
      <c r="D67" s="23"/>
      <c r="E67" s="16"/>
      <c r="F67" s="14"/>
      <c r="G67" s="24"/>
      <c r="H67" s="14"/>
      <c r="I67" s="21"/>
      <c r="J67" s="13"/>
    </row>
    <row r="68" spans="1:10" ht="15.75">
      <c r="A68" s="22"/>
      <c r="B68" s="40"/>
      <c r="C68" s="51"/>
      <c r="D68" s="23"/>
      <c r="E68" s="16"/>
      <c r="F68" s="14"/>
      <c r="G68" s="24"/>
      <c r="H68" s="14"/>
      <c r="I68" s="21"/>
      <c r="J68" s="13"/>
    </row>
    <row r="69" spans="1:10" ht="15.75">
      <c r="A69" s="22"/>
      <c r="B69" s="40"/>
      <c r="C69" s="51"/>
      <c r="D69" s="23"/>
      <c r="E69" s="16"/>
      <c r="F69" s="14"/>
      <c r="G69" s="24"/>
      <c r="H69" s="14"/>
      <c r="I69" s="21"/>
      <c r="J69" s="13"/>
    </row>
    <row r="70" spans="1:10" ht="15.75">
      <c r="A70" s="22"/>
      <c r="B70" s="40"/>
      <c r="C70" s="51"/>
      <c r="D70" s="23"/>
      <c r="E70" s="16"/>
      <c r="F70" s="14"/>
      <c r="G70" s="24"/>
      <c r="H70" s="14"/>
      <c r="I70" s="21"/>
      <c r="J70" s="13"/>
    </row>
    <row r="71" spans="1:10" ht="15.75">
      <c r="A71" s="22"/>
      <c r="B71" s="40"/>
      <c r="C71" s="51"/>
      <c r="D71" s="23"/>
      <c r="E71" s="16"/>
      <c r="F71" s="14"/>
      <c r="G71" s="24"/>
      <c r="H71" s="14"/>
      <c r="I71" s="21"/>
      <c r="J71" s="13"/>
    </row>
    <row r="72" spans="1:10" ht="15.75">
      <c r="A72" s="22"/>
      <c r="B72" s="40"/>
      <c r="C72" s="51"/>
      <c r="D72" s="23"/>
      <c r="E72" s="16"/>
      <c r="F72" s="14"/>
      <c r="G72" s="24"/>
      <c r="H72" s="14"/>
      <c r="I72" s="21"/>
      <c r="J72" s="13"/>
    </row>
    <row r="73" spans="1:10" ht="15.75">
      <c r="A73" s="22"/>
      <c r="B73" s="40"/>
      <c r="C73" s="51"/>
      <c r="D73" s="23"/>
      <c r="E73" s="16"/>
      <c r="F73" s="14"/>
      <c r="G73" s="24"/>
      <c r="H73" s="14"/>
      <c r="I73" s="21"/>
      <c r="J73" s="13"/>
    </row>
    <row r="74" spans="1:10" ht="15.75">
      <c r="A74" s="22"/>
      <c r="B74" s="40"/>
      <c r="C74" s="51"/>
      <c r="D74" s="23"/>
      <c r="E74" s="16"/>
      <c r="F74" s="14"/>
      <c r="G74" s="24"/>
      <c r="H74" s="14"/>
      <c r="I74" s="21"/>
      <c r="J74" s="13"/>
    </row>
    <row r="75" spans="1:10" ht="15.75">
      <c r="A75" s="22"/>
      <c r="B75" s="40"/>
      <c r="C75" s="51"/>
      <c r="D75" s="23"/>
      <c r="E75" s="16"/>
      <c r="F75" s="14"/>
      <c r="G75" s="24"/>
      <c r="H75" s="14"/>
      <c r="I75" s="21"/>
      <c r="J75" s="13"/>
    </row>
    <row r="76" spans="1:10" ht="15.75">
      <c r="A76" s="22"/>
      <c r="B76" s="40"/>
      <c r="C76" s="51"/>
      <c r="D76" s="23"/>
      <c r="E76" s="16"/>
      <c r="F76" s="14"/>
      <c r="G76" s="24"/>
      <c r="H76" s="14"/>
      <c r="I76" s="21"/>
      <c r="J76" s="13"/>
    </row>
    <row r="77" spans="1:10" ht="15.75">
      <c r="A77" s="22"/>
      <c r="B77" s="40"/>
      <c r="C77" s="51"/>
      <c r="D77" s="23"/>
      <c r="E77" s="16"/>
      <c r="F77" s="14"/>
      <c r="G77" s="24"/>
      <c r="H77" s="14"/>
      <c r="I77" s="21"/>
      <c r="J77" s="13"/>
    </row>
    <row r="78" spans="1:10" ht="15.75">
      <c r="A78" s="22"/>
      <c r="B78" s="40"/>
      <c r="C78" s="51"/>
      <c r="D78" s="23"/>
      <c r="E78" s="16"/>
      <c r="F78" s="14"/>
      <c r="G78" s="24"/>
      <c r="H78" s="14"/>
      <c r="I78" s="21"/>
      <c r="J78" s="13"/>
    </row>
    <row r="79" spans="1:10" ht="15.75">
      <c r="A79" s="22"/>
      <c r="B79" s="40"/>
      <c r="C79" s="51"/>
      <c r="D79" s="23"/>
      <c r="E79" s="16"/>
      <c r="F79" s="14"/>
      <c r="G79" s="24"/>
      <c r="H79" s="14"/>
      <c r="I79" s="21"/>
      <c r="J79" s="13"/>
    </row>
    <row r="80" spans="1:10" ht="15.75">
      <c r="A80" s="22"/>
      <c r="B80" s="40"/>
      <c r="C80" s="51"/>
      <c r="D80" s="23"/>
      <c r="E80" s="16"/>
      <c r="F80" s="14"/>
      <c r="G80" s="24"/>
      <c r="H80" s="14"/>
      <c r="I80" s="21"/>
      <c r="J80" s="13"/>
    </row>
    <row r="81" spans="1:10" ht="15.75">
      <c r="A81" s="22"/>
      <c r="B81" s="40"/>
      <c r="C81" s="51"/>
      <c r="D81" s="23"/>
      <c r="E81" s="16"/>
      <c r="F81" s="14"/>
      <c r="G81" s="24"/>
      <c r="H81" s="14"/>
      <c r="I81" s="21"/>
      <c r="J81" s="13"/>
    </row>
    <row r="82" spans="1:10" ht="15.75">
      <c r="A82" s="22"/>
      <c r="B82" s="40"/>
      <c r="C82" s="51"/>
      <c r="D82" s="23"/>
      <c r="E82" s="16"/>
      <c r="F82" s="14"/>
      <c r="G82" s="24"/>
      <c r="H82" s="14"/>
      <c r="I82" s="21"/>
      <c r="J82" s="13"/>
    </row>
    <row r="83" spans="1:10" ht="15.75">
      <c r="A83" s="22"/>
      <c r="B83" s="40"/>
      <c r="C83" s="51"/>
      <c r="D83" s="23"/>
      <c r="E83" s="16"/>
      <c r="F83" s="14"/>
      <c r="G83" s="24"/>
      <c r="H83" s="14"/>
      <c r="I83" s="21"/>
      <c r="J83" s="13"/>
    </row>
    <row r="84" spans="1:10" ht="15.75">
      <c r="A84" s="22"/>
      <c r="B84" s="40"/>
      <c r="C84" s="51"/>
      <c r="D84" s="23"/>
      <c r="E84" s="16"/>
      <c r="F84" s="14"/>
      <c r="G84" s="24"/>
      <c r="H84" s="14"/>
      <c r="I84" s="21"/>
      <c r="J84" s="13"/>
    </row>
    <row r="85" spans="1:10" ht="15.75">
      <c r="A85" s="22"/>
      <c r="B85" s="40"/>
      <c r="C85" s="51"/>
      <c r="D85" s="23"/>
      <c r="E85" s="16"/>
      <c r="F85" s="14"/>
      <c r="G85" s="24"/>
      <c r="H85" s="14"/>
      <c r="I85" s="21"/>
      <c r="J85" s="13"/>
    </row>
    <row r="86" spans="1:10" ht="15.75">
      <c r="A86" s="22"/>
      <c r="B86" s="40"/>
      <c r="C86" s="51"/>
      <c r="D86" s="23"/>
      <c r="E86" s="16"/>
      <c r="F86" s="14"/>
      <c r="G86" s="24"/>
      <c r="H86" s="14"/>
      <c r="I86" s="21"/>
      <c r="J86" s="13"/>
    </row>
    <row r="87" spans="1:10" ht="15.75">
      <c r="A87" s="22"/>
      <c r="B87" s="40"/>
      <c r="C87" s="51"/>
      <c r="D87" s="23"/>
      <c r="E87" s="16"/>
      <c r="F87" s="14"/>
      <c r="G87" s="24"/>
      <c r="H87" s="14"/>
      <c r="I87" s="21"/>
      <c r="J87" s="13"/>
    </row>
    <row r="88" spans="1:10" ht="15.75">
      <c r="A88" s="22"/>
      <c r="B88" s="40"/>
      <c r="C88" s="51"/>
      <c r="D88" s="23"/>
      <c r="E88" s="16"/>
      <c r="F88" s="14"/>
      <c r="G88" s="24"/>
      <c r="H88" s="14"/>
      <c r="I88" s="21"/>
      <c r="J88" s="13"/>
    </row>
    <row r="89" spans="1:10" ht="15.75">
      <c r="A89" s="22"/>
      <c r="B89" s="40"/>
      <c r="C89" s="51"/>
      <c r="D89" s="23"/>
      <c r="E89" s="16"/>
      <c r="F89" s="14"/>
      <c r="G89" s="24"/>
      <c r="H89" s="14"/>
      <c r="I89" s="21"/>
      <c r="J89" s="13"/>
    </row>
    <row r="90" spans="1:10" ht="15.75">
      <c r="A90" s="22"/>
      <c r="B90" s="40"/>
      <c r="C90" s="51"/>
      <c r="D90" s="23"/>
      <c r="E90" s="16"/>
      <c r="F90" s="14"/>
      <c r="G90" s="24"/>
      <c r="H90" s="14"/>
      <c r="I90" s="21"/>
      <c r="J90" s="13"/>
    </row>
    <row r="91" spans="1:10" ht="15.75">
      <c r="A91" s="22"/>
      <c r="B91" s="40"/>
      <c r="C91" s="51"/>
      <c r="D91" s="23"/>
      <c r="E91" s="16"/>
      <c r="F91" s="14"/>
      <c r="G91" s="24"/>
      <c r="H91" s="14"/>
      <c r="I91" s="21"/>
      <c r="J91" s="13"/>
    </row>
    <row r="92" spans="1:10" ht="15.75">
      <c r="A92" s="22"/>
      <c r="B92" s="40"/>
      <c r="C92" s="51"/>
      <c r="D92" s="23"/>
      <c r="E92" s="16"/>
      <c r="F92" s="14"/>
      <c r="G92" s="24"/>
      <c r="H92" s="14"/>
      <c r="I92" s="21"/>
      <c r="J92" s="13"/>
    </row>
    <row r="93" spans="1:10" ht="15.75">
      <c r="A93" s="22"/>
      <c r="B93" s="40"/>
      <c r="C93" s="51"/>
      <c r="D93" s="23"/>
      <c r="E93" s="16"/>
      <c r="F93" s="14"/>
      <c r="G93" s="24"/>
      <c r="H93" s="14"/>
      <c r="I93" s="21"/>
      <c r="J93" s="13"/>
    </row>
    <row r="94" spans="1:10" ht="15.75">
      <c r="A94" s="22"/>
      <c r="B94" s="40"/>
      <c r="C94" s="51"/>
      <c r="D94" s="23"/>
      <c r="E94" s="16"/>
      <c r="F94" s="14"/>
      <c r="G94" s="24"/>
      <c r="H94" s="14"/>
      <c r="I94" s="21"/>
      <c r="J94" s="13"/>
    </row>
    <row r="95" spans="1:10" ht="15.75">
      <c r="A95" s="22"/>
      <c r="B95" s="40"/>
      <c r="C95" s="51"/>
      <c r="D95" s="23"/>
      <c r="E95" s="16"/>
      <c r="F95" s="14"/>
      <c r="G95" s="24"/>
      <c r="H95" s="14"/>
      <c r="I95" s="21"/>
      <c r="J95" s="13"/>
    </row>
    <row r="96" spans="1:10" ht="15.75">
      <c r="A96" s="22"/>
      <c r="B96" s="40"/>
      <c r="C96" s="51"/>
      <c r="D96" s="23"/>
      <c r="E96" s="16"/>
      <c r="F96" s="14"/>
      <c r="G96" s="24"/>
      <c r="H96" s="14"/>
      <c r="I96" s="21"/>
      <c r="J96" s="13"/>
    </row>
    <row r="97" spans="1:10" ht="15.75">
      <c r="A97" s="22"/>
      <c r="B97" s="40"/>
      <c r="C97" s="51"/>
      <c r="D97" s="23"/>
      <c r="E97" s="16"/>
      <c r="F97" s="14"/>
      <c r="G97" s="24"/>
      <c r="H97" s="14"/>
      <c r="I97" s="21"/>
      <c r="J97" s="13"/>
    </row>
    <row r="98" spans="1:10" ht="15.75">
      <c r="A98" s="22"/>
      <c r="B98" s="40"/>
      <c r="C98" s="51"/>
      <c r="D98" s="23"/>
      <c r="E98" s="16"/>
      <c r="F98" s="14"/>
      <c r="G98" s="24"/>
      <c r="H98" s="14"/>
      <c r="I98" s="21"/>
      <c r="J98" s="13"/>
    </row>
    <row r="99" spans="1:10" ht="15.75">
      <c r="A99" s="22"/>
      <c r="B99" s="40"/>
      <c r="C99" s="51"/>
      <c r="D99" s="23"/>
      <c r="E99" s="16"/>
      <c r="F99" s="14"/>
      <c r="G99" s="24"/>
      <c r="H99" s="14"/>
      <c r="I99" s="21"/>
      <c r="J99" s="13"/>
    </row>
    <row r="100" spans="1:10" ht="15.75">
      <c r="A100" s="22"/>
      <c r="B100" s="40"/>
      <c r="C100" s="51"/>
      <c r="D100" s="23"/>
      <c r="E100" s="16"/>
      <c r="F100" s="14"/>
      <c r="G100" s="24"/>
      <c r="H100" s="14"/>
      <c r="I100" s="21"/>
      <c r="J100" s="13"/>
    </row>
    <row r="101" spans="1:10" ht="15.75">
      <c r="A101" s="22"/>
      <c r="B101" s="40"/>
      <c r="C101" s="51"/>
      <c r="D101" s="23"/>
      <c r="E101" s="16"/>
      <c r="F101" s="14"/>
      <c r="G101" s="24"/>
      <c r="H101" s="14"/>
      <c r="I101" s="21"/>
      <c r="J101" s="13"/>
    </row>
    <row r="102" spans="1:10" ht="15.75">
      <c r="A102" s="22"/>
      <c r="B102" s="40"/>
      <c r="C102" s="51"/>
      <c r="D102" s="23"/>
      <c r="E102" s="16"/>
      <c r="F102" s="14"/>
      <c r="G102" s="24"/>
      <c r="H102" s="14"/>
      <c r="I102" s="21"/>
      <c r="J102" s="13"/>
    </row>
    <row r="103" spans="1:10" ht="15.75">
      <c r="A103" s="22"/>
      <c r="B103" s="40"/>
      <c r="C103" s="51"/>
      <c r="D103" s="23"/>
      <c r="E103" s="16"/>
      <c r="F103" s="14"/>
      <c r="G103" s="24"/>
      <c r="H103" s="14"/>
      <c r="I103" s="21"/>
      <c r="J103" s="13"/>
    </row>
    <row r="104" spans="1:10" ht="15.75">
      <c r="A104" s="22"/>
      <c r="B104" s="40"/>
      <c r="C104" s="51"/>
      <c r="D104" s="23"/>
      <c r="E104" s="16"/>
      <c r="F104" s="14"/>
      <c r="G104" s="24"/>
      <c r="H104" s="14"/>
      <c r="I104" s="21"/>
      <c r="J104" s="13"/>
    </row>
    <row r="105" spans="1:10" ht="15.75">
      <c r="A105" s="22"/>
      <c r="B105" s="40"/>
      <c r="C105" s="51"/>
      <c r="D105" s="23"/>
      <c r="E105" s="16"/>
      <c r="F105" s="14"/>
      <c r="G105" s="24"/>
      <c r="H105" s="14"/>
      <c r="I105" s="21"/>
      <c r="J105" s="13"/>
    </row>
    <row r="106" spans="1:10" ht="15.75">
      <c r="A106" s="22"/>
      <c r="B106" s="40"/>
      <c r="C106" s="51"/>
      <c r="D106" s="23"/>
      <c r="E106" s="16"/>
      <c r="F106" s="14"/>
      <c r="G106" s="24"/>
      <c r="H106" s="14"/>
      <c r="I106" s="21"/>
      <c r="J106" s="13"/>
    </row>
    <row r="107" spans="1:10" ht="15.75">
      <c r="A107" s="22"/>
      <c r="B107" s="40"/>
      <c r="C107" s="51"/>
      <c r="D107" s="23"/>
      <c r="E107" s="16"/>
      <c r="F107" s="14"/>
      <c r="G107" s="24"/>
      <c r="H107" s="14"/>
      <c r="I107" s="21"/>
      <c r="J107" s="13"/>
    </row>
    <row r="108" spans="1:10" ht="15.75">
      <c r="A108" s="22"/>
      <c r="B108" s="40"/>
      <c r="C108" s="51"/>
      <c r="D108" s="23"/>
      <c r="E108" s="16"/>
      <c r="F108" s="14"/>
      <c r="G108" s="24"/>
      <c r="H108" s="14"/>
      <c r="I108" s="21"/>
      <c r="J108" s="13"/>
    </row>
    <row r="109" spans="1:10" ht="15.75">
      <c r="A109" s="22"/>
      <c r="B109" s="40"/>
      <c r="C109" s="51"/>
      <c r="D109" s="23"/>
      <c r="E109" s="16"/>
      <c r="F109" s="14"/>
      <c r="G109" s="24"/>
      <c r="H109" s="14"/>
      <c r="I109" s="21"/>
      <c r="J109" s="13"/>
    </row>
    <row r="110" spans="1:10" ht="15.75">
      <c r="A110" s="22"/>
      <c r="B110" s="40"/>
      <c r="C110" s="51"/>
      <c r="D110" s="23"/>
      <c r="E110" s="16"/>
      <c r="F110" s="14"/>
      <c r="G110" s="24"/>
      <c r="H110" s="14"/>
      <c r="I110" s="21"/>
      <c r="J110" s="13"/>
    </row>
    <row r="111" spans="1:10" ht="15.75">
      <c r="A111" s="22"/>
      <c r="B111" s="40"/>
      <c r="C111" s="51"/>
      <c r="D111" s="23"/>
      <c r="E111" s="16"/>
      <c r="F111" s="14"/>
      <c r="G111" s="24"/>
      <c r="H111" s="14"/>
      <c r="I111" s="21"/>
      <c r="J111" s="13"/>
    </row>
    <row r="112" spans="1:10" ht="16.5" thickBot="1">
      <c r="A112" s="189"/>
      <c r="B112" s="190"/>
      <c r="C112" s="191"/>
      <c r="D112" s="192"/>
      <c r="E112" s="193"/>
      <c r="F112" s="194"/>
      <c r="G112" s="195"/>
      <c r="H112" s="194"/>
      <c r="I112" s="196"/>
      <c r="J112" s="13"/>
    </row>
  </sheetData>
  <sheetProtection/>
  <mergeCells count="3">
    <mergeCell ref="A3:C3"/>
    <mergeCell ref="A5:I5"/>
    <mergeCell ref="A4:E4"/>
  </mergeCells>
  <printOptions horizontalCentered="1"/>
  <pageMargins left="0.7874015748031497" right="0.3937007874015748" top="0.5118110236220472" bottom="0.5905511811023623" header="0.5118110236220472" footer="0.5118110236220472"/>
  <pageSetup horizontalDpi="600" verticalDpi="600" orientation="portrait" paperSize="9" scale="66" r:id="rId2"/>
  <headerFooter alignWithMargins="0">
    <oddHeader>&amp;CPágina &amp;P de &amp;N</oddHeader>
  </headerFooter>
  <rowBreaks count="1" manualBreakCount="1">
    <brk id="27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85" zoomScaleNormal="60" zoomScaleSheetLayoutView="85" zoomScalePageLayoutView="0" workbookViewId="0" topLeftCell="A1">
      <pane ySplit="7" topLeftCell="A47" activePane="bottomLeft" state="frozen"/>
      <selection pane="topLeft" activeCell="A1" sqref="A1"/>
      <selection pane="bottomLeft" activeCell="C11" sqref="C11"/>
    </sheetView>
  </sheetViews>
  <sheetFormatPr defaultColWidth="10.28125" defaultRowHeight="12.75"/>
  <cols>
    <col min="1" max="1" width="10.7109375" style="10" customWidth="1"/>
    <col min="2" max="2" width="5.140625" style="10" customWidth="1"/>
    <col min="3" max="3" width="46.57421875" style="10" customWidth="1"/>
    <col min="4" max="4" width="6.140625" style="10" customWidth="1"/>
    <col min="5" max="5" width="7.8515625" style="10" customWidth="1"/>
    <col min="6" max="6" width="6.7109375" style="10" customWidth="1"/>
    <col min="7" max="7" width="7.8515625" style="10" customWidth="1"/>
    <col min="8" max="8" width="6.8515625" style="10" customWidth="1"/>
    <col min="9" max="9" width="6.7109375" style="10" customWidth="1"/>
    <col min="10" max="10" width="7.140625" style="10" customWidth="1"/>
    <col min="11" max="11" width="8.28125" style="10" customWidth="1"/>
    <col min="12" max="12" width="6.421875" style="10" customWidth="1"/>
    <col min="13" max="13" width="11.140625" style="10" customWidth="1"/>
    <col min="14" max="16384" width="10.28125" style="10" customWidth="1"/>
  </cols>
  <sheetData>
    <row r="1" spans="1:13" ht="15.75">
      <c r="A1" s="260" t="s">
        <v>17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</row>
    <row r="2" spans="1:13" ht="15.75">
      <c r="A2" s="264" t="s">
        <v>18</v>
      </c>
      <c r="B2" s="29"/>
      <c r="C2" s="30"/>
      <c r="D2" s="30"/>
      <c r="E2" s="31"/>
      <c r="F2" s="30"/>
      <c r="G2" s="30"/>
      <c r="H2" s="31" t="s">
        <v>108</v>
      </c>
      <c r="I2" s="30"/>
      <c r="J2" s="30"/>
      <c r="K2" s="30"/>
      <c r="L2" s="30"/>
      <c r="M2" s="265"/>
    </row>
    <row r="3" spans="1:13" ht="15.75">
      <c r="A3" s="277" t="s">
        <v>107</v>
      </c>
      <c r="B3" s="278"/>
      <c r="C3" s="278"/>
      <c r="D3" s="30"/>
      <c r="E3" s="31"/>
      <c r="F3" s="30"/>
      <c r="G3" s="30"/>
      <c r="H3" s="31" t="s">
        <v>111</v>
      </c>
      <c r="I3" s="30"/>
      <c r="J3" s="30"/>
      <c r="K3" s="30"/>
      <c r="L3" s="30"/>
      <c r="M3" s="265"/>
    </row>
    <row r="4" spans="1:13" ht="30.75" customHeight="1">
      <c r="A4" s="282" t="s">
        <v>116</v>
      </c>
      <c r="B4" s="283"/>
      <c r="C4" s="283"/>
      <c r="D4" s="283"/>
      <c r="E4" s="283"/>
      <c r="F4" s="30"/>
      <c r="G4" s="30"/>
      <c r="H4" s="30"/>
      <c r="I4" s="30"/>
      <c r="J4" s="30"/>
      <c r="K4" s="30"/>
      <c r="L4" s="30"/>
      <c r="M4" s="265"/>
    </row>
    <row r="5" spans="1:13" ht="15.75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1"/>
    </row>
    <row r="6" spans="1:13" ht="16.5" thickBot="1">
      <c r="A6" s="266"/>
      <c r="B6" s="32"/>
      <c r="C6" s="25" t="s">
        <v>62</v>
      </c>
      <c r="D6" s="32"/>
      <c r="E6" s="33" t="s">
        <v>128</v>
      </c>
      <c r="F6" s="32"/>
      <c r="G6" s="32"/>
      <c r="H6" s="32"/>
      <c r="I6" s="32"/>
      <c r="J6" s="32"/>
      <c r="K6" s="32"/>
      <c r="L6" s="32"/>
      <c r="M6" s="267"/>
    </row>
    <row r="7" spans="1:13" ht="25.5" thickBot="1" thickTop="1">
      <c r="A7" s="271" t="s">
        <v>24</v>
      </c>
      <c r="B7" s="272" t="s">
        <v>0</v>
      </c>
      <c r="C7" s="272" t="s">
        <v>19</v>
      </c>
      <c r="D7" s="272" t="s">
        <v>53</v>
      </c>
      <c r="E7" s="272" t="s">
        <v>54</v>
      </c>
      <c r="F7" s="272" t="s">
        <v>55</v>
      </c>
      <c r="G7" s="272" t="s">
        <v>56</v>
      </c>
      <c r="H7" s="272" t="s">
        <v>57</v>
      </c>
      <c r="I7" s="272" t="s">
        <v>58</v>
      </c>
      <c r="J7" s="272" t="s">
        <v>59</v>
      </c>
      <c r="K7" s="272" t="s">
        <v>60</v>
      </c>
      <c r="L7" s="272" t="s">
        <v>61</v>
      </c>
      <c r="M7" s="273" t="s">
        <v>2</v>
      </c>
    </row>
    <row r="8" spans="1:13" ht="15.75">
      <c r="A8" s="20"/>
      <c r="B8" s="219" t="s">
        <v>32</v>
      </c>
      <c r="C8" s="220" t="s">
        <v>125</v>
      </c>
      <c r="D8" s="18"/>
      <c r="E8" s="221"/>
      <c r="F8" s="222"/>
      <c r="G8" s="223"/>
      <c r="H8" s="222"/>
      <c r="I8" s="223"/>
      <c r="J8" s="222"/>
      <c r="K8" s="223"/>
      <c r="L8" s="222"/>
      <c r="M8" s="224"/>
    </row>
    <row r="9" spans="1:14" ht="80.25" customHeight="1">
      <c r="A9" s="171" t="s">
        <v>80</v>
      </c>
      <c r="B9" s="36" t="s">
        <v>33</v>
      </c>
      <c r="C9" s="93" t="s">
        <v>81</v>
      </c>
      <c r="D9" s="92" t="s">
        <v>30</v>
      </c>
      <c r="E9" s="27"/>
      <c r="F9" s="124"/>
      <c r="G9" s="28"/>
      <c r="H9" s="124"/>
      <c r="I9" s="28"/>
      <c r="J9" s="124"/>
      <c r="K9" s="28"/>
      <c r="L9" s="124"/>
      <c r="M9" s="225">
        <f>ROUND(SUM(M10),2)</f>
        <v>396</v>
      </c>
      <c r="N9" s="13"/>
    </row>
    <row r="10" spans="1:14" ht="19.5" customHeight="1">
      <c r="A10" s="171"/>
      <c r="B10" s="92"/>
      <c r="C10" s="93"/>
      <c r="D10" s="92"/>
      <c r="E10" s="27"/>
      <c r="F10" s="122"/>
      <c r="G10" s="58"/>
      <c r="H10" s="122"/>
      <c r="I10" s="52">
        <v>0.05</v>
      </c>
      <c r="J10" s="52"/>
      <c r="K10" s="52">
        <v>7920</v>
      </c>
      <c r="L10" s="52"/>
      <c r="M10" s="59">
        <f>ROUND(SUM(I10*K10),2)</f>
        <v>396</v>
      </c>
      <c r="N10" s="13"/>
    </row>
    <row r="11" spans="1:14" ht="94.5" customHeight="1">
      <c r="A11" s="170" t="s">
        <v>126</v>
      </c>
      <c r="B11" s="36" t="s">
        <v>34</v>
      </c>
      <c r="C11" s="93" t="s">
        <v>127</v>
      </c>
      <c r="D11" s="92" t="s">
        <v>31</v>
      </c>
      <c r="E11" s="27"/>
      <c r="F11" s="28"/>
      <c r="G11" s="26"/>
      <c r="H11" s="52"/>
      <c r="I11" s="90"/>
      <c r="J11" s="52"/>
      <c r="K11" s="90"/>
      <c r="L11" s="52"/>
      <c r="M11" s="226">
        <f>ROUND(SUM(M12),2)</f>
        <v>28512</v>
      </c>
      <c r="N11" s="13"/>
    </row>
    <row r="12" spans="1:14" ht="18.75" customHeight="1">
      <c r="A12" s="170"/>
      <c r="B12" s="92"/>
      <c r="C12" s="93"/>
      <c r="D12" s="92"/>
      <c r="E12" s="27"/>
      <c r="F12" s="28">
        <v>1.8</v>
      </c>
      <c r="G12" s="96">
        <v>40</v>
      </c>
      <c r="H12" s="52"/>
      <c r="I12" s="90"/>
      <c r="J12" s="52"/>
      <c r="K12" s="90"/>
      <c r="L12" s="52">
        <v>396</v>
      </c>
      <c r="M12" s="59">
        <f>ROUND(SUM(F12*G12*L12),2)</f>
        <v>28512</v>
      </c>
      <c r="N12" s="13"/>
    </row>
    <row r="13" spans="1:14" ht="16.5" customHeight="1">
      <c r="A13" s="170"/>
      <c r="B13" s="92"/>
      <c r="C13" s="93"/>
      <c r="D13" s="92"/>
      <c r="E13" s="27"/>
      <c r="F13" s="28"/>
      <c r="G13" s="96"/>
      <c r="H13" s="52"/>
      <c r="I13" s="90"/>
      <c r="J13" s="52"/>
      <c r="K13" s="90"/>
      <c r="L13" s="52"/>
      <c r="M13" s="226"/>
      <c r="N13" s="13"/>
    </row>
    <row r="14" spans="1:14" ht="20.25" customHeight="1">
      <c r="A14" s="170"/>
      <c r="B14" s="101" t="s">
        <v>37</v>
      </c>
      <c r="C14" s="129" t="s">
        <v>124</v>
      </c>
      <c r="D14" s="125"/>
      <c r="E14" s="63"/>
      <c r="F14" s="54"/>
      <c r="G14" s="99"/>
      <c r="H14" s="64"/>
      <c r="I14" s="91"/>
      <c r="J14" s="98"/>
      <c r="K14" s="91"/>
      <c r="L14" s="98"/>
      <c r="M14" s="226"/>
      <c r="N14" s="13"/>
    </row>
    <row r="15" spans="1:14" ht="78" customHeight="1">
      <c r="A15" s="171" t="s">
        <v>80</v>
      </c>
      <c r="B15" s="36" t="s">
        <v>38</v>
      </c>
      <c r="C15" s="93" t="s">
        <v>81</v>
      </c>
      <c r="D15" s="100" t="s">
        <v>30</v>
      </c>
      <c r="E15" s="65"/>
      <c r="F15" s="54"/>
      <c r="G15" s="99"/>
      <c r="H15" s="64"/>
      <c r="I15" s="91"/>
      <c r="J15" s="98"/>
      <c r="K15" s="91"/>
      <c r="L15" s="98"/>
      <c r="M15" s="225">
        <f>ROUND(SUM(M16),2)</f>
        <v>135</v>
      </c>
      <c r="N15" s="13"/>
    </row>
    <row r="16" spans="1:14" ht="18" customHeight="1">
      <c r="A16" s="171"/>
      <c r="B16" s="36"/>
      <c r="C16" s="93"/>
      <c r="D16" s="100"/>
      <c r="E16" s="65"/>
      <c r="F16" s="54"/>
      <c r="G16" s="99"/>
      <c r="H16" s="64"/>
      <c r="I16" s="91">
        <v>0.05</v>
      </c>
      <c r="J16" s="98"/>
      <c r="K16" s="91">
        <v>2700</v>
      </c>
      <c r="L16" s="98"/>
      <c r="M16" s="59">
        <f>ROUND(SUM(I16*K16),2)</f>
        <v>135</v>
      </c>
      <c r="N16" s="13"/>
    </row>
    <row r="17" spans="1:14" ht="90" customHeight="1">
      <c r="A17" s="170" t="s">
        <v>126</v>
      </c>
      <c r="B17" s="36" t="s">
        <v>39</v>
      </c>
      <c r="C17" s="93" t="s">
        <v>127</v>
      </c>
      <c r="D17" s="100" t="s">
        <v>31</v>
      </c>
      <c r="E17" s="65"/>
      <c r="F17" s="54"/>
      <c r="G17" s="99"/>
      <c r="H17" s="64"/>
      <c r="I17" s="91"/>
      <c r="J17" s="98"/>
      <c r="K17" s="91"/>
      <c r="L17" s="98"/>
      <c r="M17" s="225">
        <f>ROUND(SUM(M18),2)</f>
        <v>9720</v>
      </c>
      <c r="N17" s="13"/>
    </row>
    <row r="18" spans="1:14" ht="18.75" customHeight="1">
      <c r="A18" s="227"/>
      <c r="B18" s="92"/>
      <c r="C18" s="94"/>
      <c r="D18" s="95"/>
      <c r="E18" s="65"/>
      <c r="F18" s="54">
        <v>1.8</v>
      </c>
      <c r="G18" s="99">
        <v>40</v>
      </c>
      <c r="H18" s="64"/>
      <c r="I18" s="91"/>
      <c r="J18" s="98"/>
      <c r="K18" s="91"/>
      <c r="L18" s="98">
        <v>135</v>
      </c>
      <c r="M18" s="59">
        <f>ROUND(SUM(F18*G18*L18),2)</f>
        <v>9720</v>
      </c>
      <c r="N18" s="13"/>
    </row>
    <row r="19" spans="1:14" ht="16.5" customHeight="1">
      <c r="A19" s="227"/>
      <c r="B19" s="92"/>
      <c r="C19" s="94"/>
      <c r="D19" s="95"/>
      <c r="E19" s="65"/>
      <c r="F19" s="54"/>
      <c r="G19" s="99"/>
      <c r="H19" s="64"/>
      <c r="I19" s="91"/>
      <c r="J19" s="98"/>
      <c r="K19" s="91"/>
      <c r="L19" s="98"/>
      <c r="M19" s="226"/>
      <c r="N19" s="13"/>
    </row>
    <row r="20" spans="1:14" ht="18.75" customHeight="1">
      <c r="A20" s="170"/>
      <c r="B20" s="101" t="s">
        <v>41</v>
      </c>
      <c r="C20" s="129" t="s">
        <v>112</v>
      </c>
      <c r="D20" s="125"/>
      <c r="E20" s="63"/>
      <c r="F20" s="54"/>
      <c r="G20" s="99"/>
      <c r="H20" s="64"/>
      <c r="I20" s="91"/>
      <c r="J20" s="98"/>
      <c r="K20" s="91"/>
      <c r="L20" s="98"/>
      <c r="M20" s="226"/>
      <c r="N20" s="13"/>
    </row>
    <row r="21" spans="1:14" ht="79.5" customHeight="1">
      <c r="A21" s="171" t="s">
        <v>80</v>
      </c>
      <c r="B21" s="36" t="s">
        <v>42</v>
      </c>
      <c r="C21" s="93" t="s">
        <v>81</v>
      </c>
      <c r="D21" s="100" t="s">
        <v>30</v>
      </c>
      <c r="E21" s="65"/>
      <c r="F21" s="54"/>
      <c r="G21" s="99"/>
      <c r="H21" s="64"/>
      <c r="I21" s="91"/>
      <c r="J21" s="98"/>
      <c r="K21" s="91"/>
      <c r="L21" s="98"/>
      <c r="M21" s="225">
        <f>ROUND(SUM(M22),2)</f>
        <v>213.75</v>
      </c>
      <c r="N21" s="13"/>
    </row>
    <row r="22" spans="1:14" ht="15.75" customHeight="1">
      <c r="A22" s="171"/>
      <c r="B22" s="36"/>
      <c r="C22" s="93"/>
      <c r="D22" s="100"/>
      <c r="E22" s="65"/>
      <c r="F22" s="54"/>
      <c r="G22" s="99"/>
      <c r="H22" s="64"/>
      <c r="I22" s="91">
        <v>0.05</v>
      </c>
      <c r="J22" s="98"/>
      <c r="K22" s="91">
        <v>4275</v>
      </c>
      <c r="L22" s="98"/>
      <c r="M22" s="59">
        <f>ROUND(SUM(I22*K22),2)</f>
        <v>213.75</v>
      </c>
      <c r="N22" s="13"/>
    </row>
    <row r="23" spans="1:14" ht="91.5" customHeight="1">
      <c r="A23" s="170" t="s">
        <v>126</v>
      </c>
      <c r="B23" s="36" t="s">
        <v>43</v>
      </c>
      <c r="C23" s="93" t="s">
        <v>127</v>
      </c>
      <c r="D23" s="100" t="s">
        <v>31</v>
      </c>
      <c r="E23" s="65"/>
      <c r="F23" s="54"/>
      <c r="G23" s="99"/>
      <c r="H23" s="64"/>
      <c r="I23" s="91"/>
      <c r="J23" s="98"/>
      <c r="K23" s="91"/>
      <c r="L23" s="98"/>
      <c r="M23" s="225">
        <f>ROUND(SUM(M24),2)</f>
        <v>10800</v>
      </c>
      <c r="N23" s="13"/>
    </row>
    <row r="24" spans="1:14" ht="16.5" customHeight="1">
      <c r="A24" s="227"/>
      <c r="B24" s="92"/>
      <c r="C24" s="94"/>
      <c r="D24" s="95"/>
      <c r="E24" s="65"/>
      <c r="F24" s="54">
        <v>1.8</v>
      </c>
      <c r="G24" s="99">
        <v>40</v>
      </c>
      <c r="H24" s="64"/>
      <c r="I24" s="91"/>
      <c r="J24" s="98"/>
      <c r="K24" s="91"/>
      <c r="L24" s="98">
        <v>150</v>
      </c>
      <c r="M24" s="59">
        <f>ROUND(SUM(F24*G24*L24),2)</f>
        <v>10800</v>
      </c>
      <c r="N24" s="13"/>
    </row>
    <row r="25" spans="1:14" ht="12.75">
      <c r="A25" s="227"/>
      <c r="B25" s="92"/>
      <c r="C25" s="94"/>
      <c r="D25" s="95"/>
      <c r="E25" s="65"/>
      <c r="F25" s="54"/>
      <c r="G25" s="99"/>
      <c r="H25" s="64"/>
      <c r="I25" s="91"/>
      <c r="J25" s="98"/>
      <c r="K25" s="91"/>
      <c r="L25" s="98">
        <v>213.75</v>
      </c>
      <c r="M25" s="226"/>
      <c r="N25" s="13"/>
    </row>
    <row r="26" spans="1:14" ht="20.25" customHeight="1">
      <c r="A26" s="170"/>
      <c r="B26" s="130" t="s">
        <v>82</v>
      </c>
      <c r="C26" s="128" t="s">
        <v>122</v>
      </c>
      <c r="D26" s="125"/>
      <c r="E26" s="63"/>
      <c r="F26" s="54"/>
      <c r="G26" s="99"/>
      <c r="H26" s="64"/>
      <c r="I26" s="91"/>
      <c r="J26" s="98"/>
      <c r="K26" s="91"/>
      <c r="L26" s="98"/>
      <c r="M26" s="226"/>
      <c r="N26" s="13"/>
    </row>
    <row r="27" spans="1:14" ht="78" customHeight="1">
      <c r="A27" s="171" t="s">
        <v>80</v>
      </c>
      <c r="B27" s="36" t="s">
        <v>82</v>
      </c>
      <c r="C27" s="93" t="s">
        <v>81</v>
      </c>
      <c r="D27" s="100" t="s">
        <v>30</v>
      </c>
      <c r="E27" s="65"/>
      <c r="F27" s="54"/>
      <c r="G27" s="99"/>
      <c r="H27" s="64"/>
      <c r="I27" s="91"/>
      <c r="J27" s="98"/>
      <c r="K27" s="91"/>
      <c r="L27" s="98"/>
      <c r="M27" s="225">
        <f>ROUND(SUM(M28),2)</f>
        <v>150</v>
      </c>
      <c r="N27" s="13"/>
    </row>
    <row r="28" spans="1:14" ht="20.25" customHeight="1">
      <c r="A28" s="171"/>
      <c r="B28" s="36"/>
      <c r="C28" s="93"/>
      <c r="D28" s="100"/>
      <c r="E28" s="65"/>
      <c r="F28" s="54"/>
      <c r="G28" s="99"/>
      <c r="H28" s="64"/>
      <c r="I28" s="91">
        <v>0.05</v>
      </c>
      <c r="J28" s="98"/>
      <c r="K28" s="91">
        <v>3000</v>
      </c>
      <c r="L28" s="98"/>
      <c r="M28" s="59">
        <f>ROUND(SUM(I28*K28),2)</f>
        <v>150</v>
      </c>
      <c r="N28" s="13"/>
    </row>
    <row r="29" spans="1:14" ht="90.75" customHeight="1">
      <c r="A29" s="170" t="s">
        <v>126</v>
      </c>
      <c r="B29" s="36" t="s">
        <v>84</v>
      </c>
      <c r="C29" s="93" t="s">
        <v>127</v>
      </c>
      <c r="D29" s="100" t="s">
        <v>31</v>
      </c>
      <c r="E29" s="65"/>
      <c r="F29" s="54"/>
      <c r="G29" s="99"/>
      <c r="H29" s="64"/>
      <c r="I29" s="91"/>
      <c r="J29" s="98"/>
      <c r="K29" s="91"/>
      <c r="L29" s="98"/>
      <c r="M29" s="225">
        <f>ROUND(SUM(M30),2)</f>
        <v>10800</v>
      </c>
      <c r="N29" s="13"/>
    </row>
    <row r="30" spans="1:14" ht="18.75" customHeight="1">
      <c r="A30" s="227"/>
      <c r="B30" s="92"/>
      <c r="C30" s="94"/>
      <c r="D30" s="95"/>
      <c r="E30" s="65"/>
      <c r="F30" s="54">
        <v>1.8</v>
      </c>
      <c r="G30" s="99">
        <v>40</v>
      </c>
      <c r="H30" s="64"/>
      <c r="I30" s="91"/>
      <c r="J30" s="98"/>
      <c r="K30" s="91"/>
      <c r="L30" s="98">
        <v>150</v>
      </c>
      <c r="M30" s="59">
        <f>ROUND(SUM(F30*G30*L30),2)</f>
        <v>10800</v>
      </c>
      <c r="N30" s="13"/>
    </row>
    <row r="31" spans="1:13" ht="15">
      <c r="A31" s="172"/>
      <c r="B31" s="140"/>
      <c r="C31" s="141"/>
      <c r="D31" s="140"/>
      <c r="E31" s="142"/>
      <c r="F31" s="143"/>
      <c r="G31" s="143"/>
      <c r="H31" s="143"/>
      <c r="I31" s="143"/>
      <c r="J31" s="143"/>
      <c r="K31" s="143"/>
      <c r="L31" s="143"/>
      <c r="M31" s="228"/>
    </row>
    <row r="32" spans="1:13" ht="12.75">
      <c r="A32" s="170"/>
      <c r="B32" s="130" t="s">
        <v>85</v>
      </c>
      <c r="C32" s="128" t="s">
        <v>88</v>
      </c>
      <c r="D32" s="125"/>
      <c r="E32" s="63"/>
      <c r="F32" s="54"/>
      <c r="G32" s="99"/>
      <c r="H32" s="64"/>
      <c r="I32" s="91"/>
      <c r="J32" s="98"/>
      <c r="K32" s="91"/>
      <c r="L32" s="98"/>
      <c r="M32" s="226"/>
    </row>
    <row r="33" spans="1:13" ht="67.5">
      <c r="A33" s="171" t="s">
        <v>80</v>
      </c>
      <c r="B33" s="36" t="s">
        <v>86</v>
      </c>
      <c r="C33" s="93" t="s">
        <v>81</v>
      </c>
      <c r="D33" s="100" t="s">
        <v>30</v>
      </c>
      <c r="E33" s="65"/>
      <c r="F33" s="54"/>
      <c r="G33" s="99"/>
      <c r="H33" s="64"/>
      <c r="I33" s="91"/>
      <c r="J33" s="98"/>
      <c r="K33" s="91"/>
      <c r="L33" s="98"/>
      <c r="M33" s="225">
        <f>ROUND(SUM(M34),2)</f>
        <v>108</v>
      </c>
    </row>
    <row r="34" spans="1:13" ht="13.5" thickBot="1">
      <c r="A34" s="173"/>
      <c r="B34" s="174"/>
      <c r="C34" s="175"/>
      <c r="D34" s="176"/>
      <c r="E34" s="177"/>
      <c r="F34" s="178"/>
      <c r="G34" s="179"/>
      <c r="H34" s="180"/>
      <c r="I34" s="181">
        <v>0.05</v>
      </c>
      <c r="J34" s="182"/>
      <c r="K34" s="181">
        <v>2160</v>
      </c>
      <c r="L34" s="182"/>
      <c r="M34" s="188">
        <f>ROUND(SUM(I34*K34),2)</f>
        <v>108</v>
      </c>
    </row>
    <row r="35" spans="1:13" ht="67.5">
      <c r="A35" s="229" t="s">
        <v>126</v>
      </c>
      <c r="B35" s="230" t="s">
        <v>87</v>
      </c>
      <c r="C35" s="231" t="s">
        <v>127</v>
      </c>
      <c r="D35" s="232" t="s">
        <v>31</v>
      </c>
      <c r="E35" s="233"/>
      <c r="F35" s="234"/>
      <c r="G35" s="235"/>
      <c r="H35" s="236"/>
      <c r="I35" s="237"/>
      <c r="J35" s="238"/>
      <c r="K35" s="237"/>
      <c r="L35" s="238"/>
      <c r="M35" s="239">
        <f>ROUND(SUM(M36),2)</f>
        <v>7776</v>
      </c>
    </row>
    <row r="36" spans="1:13" ht="12.75">
      <c r="A36" s="227"/>
      <c r="B36" s="92"/>
      <c r="C36" s="94"/>
      <c r="D36" s="95"/>
      <c r="E36" s="65"/>
      <c r="F36" s="54">
        <v>1.8</v>
      </c>
      <c r="G36" s="99">
        <v>40</v>
      </c>
      <c r="H36" s="64"/>
      <c r="I36" s="91"/>
      <c r="J36" s="98"/>
      <c r="K36" s="91"/>
      <c r="L36" s="98">
        <v>108</v>
      </c>
      <c r="M36" s="59">
        <f>ROUND(SUM(F36*G36*L36),2)</f>
        <v>7776</v>
      </c>
    </row>
    <row r="37" spans="1:13" ht="12.75">
      <c r="A37" s="227"/>
      <c r="B37" s="138"/>
      <c r="C37" s="139"/>
      <c r="D37" s="133"/>
      <c r="E37" s="134"/>
      <c r="F37" s="135"/>
      <c r="G37" s="136"/>
      <c r="H37" s="137"/>
      <c r="I37" s="137"/>
      <c r="J37" s="137"/>
      <c r="K37" s="137"/>
      <c r="L37" s="137"/>
      <c r="M37" s="240"/>
    </row>
    <row r="38" spans="1:13" ht="12.75">
      <c r="A38" s="170"/>
      <c r="B38" s="130" t="s">
        <v>89</v>
      </c>
      <c r="C38" s="131" t="s">
        <v>92</v>
      </c>
      <c r="D38" s="125"/>
      <c r="E38" s="63"/>
      <c r="F38" s="54"/>
      <c r="G38" s="99"/>
      <c r="H38" s="64"/>
      <c r="I38" s="91"/>
      <c r="J38" s="98"/>
      <c r="K38" s="91"/>
      <c r="L38" s="98"/>
      <c r="M38" s="226"/>
    </row>
    <row r="39" spans="1:13" ht="67.5">
      <c r="A39" s="171" t="s">
        <v>80</v>
      </c>
      <c r="B39" s="36" t="s">
        <v>90</v>
      </c>
      <c r="C39" s="93" t="s">
        <v>81</v>
      </c>
      <c r="D39" s="100" t="s">
        <v>30</v>
      </c>
      <c r="E39" s="65"/>
      <c r="F39" s="54"/>
      <c r="G39" s="99"/>
      <c r="H39" s="64"/>
      <c r="I39" s="91"/>
      <c r="J39" s="98"/>
      <c r="K39" s="91"/>
      <c r="L39" s="98"/>
      <c r="M39" s="225">
        <f>ROUND(SUM(M40),2)</f>
        <v>166.25</v>
      </c>
    </row>
    <row r="40" spans="1:13" ht="12.75">
      <c r="A40" s="171"/>
      <c r="B40" s="36"/>
      <c r="C40" s="93"/>
      <c r="D40" s="100"/>
      <c r="E40" s="65"/>
      <c r="F40" s="54"/>
      <c r="G40" s="99"/>
      <c r="H40" s="64"/>
      <c r="I40" s="91">
        <v>0.05</v>
      </c>
      <c r="J40" s="98"/>
      <c r="K40" s="91">
        <v>3325</v>
      </c>
      <c r="L40" s="98"/>
      <c r="M40" s="59">
        <f>ROUND(SUM(I40*K40),2)</f>
        <v>166.25</v>
      </c>
    </row>
    <row r="41" spans="1:13" ht="67.5">
      <c r="A41" s="170" t="s">
        <v>126</v>
      </c>
      <c r="B41" s="36" t="s">
        <v>91</v>
      </c>
      <c r="C41" s="93" t="s">
        <v>127</v>
      </c>
      <c r="D41" s="100" t="s">
        <v>31</v>
      </c>
      <c r="E41" s="65"/>
      <c r="F41" s="54"/>
      <c r="G41" s="99"/>
      <c r="H41" s="64"/>
      <c r="I41" s="91"/>
      <c r="J41" s="98"/>
      <c r="K41" s="91"/>
      <c r="L41" s="98"/>
      <c r="M41" s="225">
        <f>ROUND(SUM(M42),2)</f>
        <v>11970</v>
      </c>
    </row>
    <row r="42" spans="1:13" ht="12.75">
      <c r="A42" s="227"/>
      <c r="B42" s="92"/>
      <c r="C42" s="94"/>
      <c r="D42" s="95"/>
      <c r="E42" s="65"/>
      <c r="F42" s="54">
        <v>1.8</v>
      </c>
      <c r="G42" s="99">
        <v>40</v>
      </c>
      <c r="H42" s="64"/>
      <c r="I42" s="91"/>
      <c r="J42" s="98"/>
      <c r="K42" s="91"/>
      <c r="L42" s="98">
        <v>166.25</v>
      </c>
      <c r="M42" s="59">
        <f>ROUND(SUM(F42*G42*L42),2)</f>
        <v>11970</v>
      </c>
    </row>
    <row r="43" spans="1:13" ht="12.75">
      <c r="A43" s="227"/>
      <c r="B43" s="138"/>
      <c r="C43" s="139"/>
      <c r="D43" s="133"/>
      <c r="E43" s="134"/>
      <c r="F43" s="135"/>
      <c r="G43" s="136"/>
      <c r="H43" s="137"/>
      <c r="I43" s="137"/>
      <c r="J43" s="137"/>
      <c r="K43" s="137"/>
      <c r="L43" s="137"/>
      <c r="M43" s="240"/>
    </row>
    <row r="44" spans="1:13" ht="12.75">
      <c r="A44" s="227"/>
      <c r="B44" s="130" t="s">
        <v>93</v>
      </c>
      <c r="C44" s="131" t="s">
        <v>94</v>
      </c>
      <c r="D44" s="95"/>
      <c r="E44" s="63"/>
      <c r="F44" s="54"/>
      <c r="G44" s="99"/>
      <c r="H44" s="98"/>
      <c r="I44" s="98"/>
      <c r="J44" s="98"/>
      <c r="K44" s="98"/>
      <c r="L44" s="98"/>
      <c r="M44" s="240"/>
    </row>
    <row r="45" spans="1:13" ht="12.75">
      <c r="A45" s="227"/>
      <c r="B45" s="130" t="s">
        <v>95</v>
      </c>
      <c r="C45" s="131" t="s">
        <v>35</v>
      </c>
      <c r="D45" s="133"/>
      <c r="E45" s="134"/>
      <c r="F45" s="135"/>
      <c r="G45" s="136"/>
      <c r="H45" s="137"/>
      <c r="I45" s="137"/>
      <c r="J45" s="137"/>
      <c r="K45" s="137"/>
      <c r="L45" s="137"/>
      <c r="M45" s="240"/>
    </row>
    <row r="46" spans="1:13" ht="67.5">
      <c r="A46" s="171" t="s">
        <v>80</v>
      </c>
      <c r="B46" s="36" t="s">
        <v>99</v>
      </c>
      <c r="C46" s="93" t="s">
        <v>81</v>
      </c>
      <c r="D46" s="100" t="s">
        <v>30</v>
      </c>
      <c r="E46" s="65"/>
      <c r="F46" s="54"/>
      <c r="G46" s="99"/>
      <c r="H46" s="64"/>
      <c r="I46" s="91"/>
      <c r="J46" s="98"/>
      <c r="K46" s="91"/>
      <c r="L46" s="98"/>
      <c r="M46" s="225">
        <f>ROUND(SUM(M47),2)</f>
        <v>22.05</v>
      </c>
    </row>
    <row r="47" spans="1:13" ht="12.75">
      <c r="A47" s="171"/>
      <c r="B47" s="36"/>
      <c r="C47" s="93"/>
      <c r="D47" s="100"/>
      <c r="E47" s="65"/>
      <c r="F47" s="54"/>
      <c r="G47" s="99"/>
      <c r="H47" s="64"/>
      <c r="I47" s="91">
        <v>0.05</v>
      </c>
      <c r="J47" s="98"/>
      <c r="K47" s="91">
        <v>441</v>
      </c>
      <c r="L47" s="98"/>
      <c r="M47" s="59">
        <f>ROUND(SUM(I47*K47),2)</f>
        <v>22.05</v>
      </c>
    </row>
    <row r="48" spans="1:13" ht="67.5">
      <c r="A48" s="170" t="s">
        <v>126</v>
      </c>
      <c r="B48" s="36" t="s">
        <v>100</v>
      </c>
      <c r="C48" s="93" t="s">
        <v>127</v>
      </c>
      <c r="D48" s="100" t="s">
        <v>31</v>
      </c>
      <c r="E48" s="65"/>
      <c r="F48" s="54"/>
      <c r="G48" s="99"/>
      <c r="H48" s="64"/>
      <c r="I48" s="91"/>
      <c r="J48" s="98"/>
      <c r="K48" s="91"/>
      <c r="L48" s="98"/>
      <c r="M48" s="225">
        <f>ROUND(SUM(M49),2)</f>
        <v>1587.6</v>
      </c>
    </row>
    <row r="49" spans="1:13" ht="12.75">
      <c r="A49" s="227"/>
      <c r="B49" s="92"/>
      <c r="C49" s="94"/>
      <c r="D49" s="95"/>
      <c r="E49" s="65"/>
      <c r="F49" s="54">
        <v>1.8</v>
      </c>
      <c r="G49" s="99">
        <v>40</v>
      </c>
      <c r="H49" s="64"/>
      <c r="I49" s="91"/>
      <c r="J49" s="98"/>
      <c r="K49" s="91"/>
      <c r="L49" s="98">
        <v>22.05</v>
      </c>
      <c r="M49" s="59">
        <f>ROUND(SUM(F49*G49*L49),2)</f>
        <v>1587.6</v>
      </c>
    </row>
    <row r="50" spans="1:13" ht="12.75">
      <c r="A50" s="227"/>
      <c r="B50" s="138"/>
      <c r="C50" s="139"/>
      <c r="D50" s="133"/>
      <c r="E50" s="134"/>
      <c r="F50" s="135"/>
      <c r="G50" s="136"/>
      <c r="H50" s="137"/>
      <c r="I50" s="137"/>
      <c r="J50" s="137"/>
      <c r="K50" s="137"/>
      <c r="L50" s="137"/>
      <c r="M50" s="240"/>
    </row>
    <row r="51" spans="1:13" ht="12.75">
      <c r="A51" s="227"/>
      <c r="B51" s="130" t="s">
        <v>96</v>
      </c>
      <c r="C51" s="131" t="s">
        <v>36</v>
      </c>
      <c r="D51" s="95"/>
      <c r="E51" s="63"/>
      <c r="F51" s="54"/>
      <c r="G51" s="99"/>
      <c r="H51" s="98"/>
      <c r="I51" s="98"/>
      <c r="J51" s="98"/>
      <c r="K51" s="98"/>
      <c r="L51" s="98"/>
      <c r="M51" s="240"/>
    </row>
    <row r="52" spans="1:13" ht="67.5">
      <c r="A52" s="171" t="s">
        <v>80</v>
      </c>
      <c r="B52" s="36" t="s">
        <v>97</v>
      </c>
      <c r="C52" s="93" t="s">
        <v>81</v>
      </c>
      <c r="D52" s="100" t="s">
        <v>30</v>
      </c>
      <c r="E52" s="65"/>
      <c r="F52" s="54"/>
      <c r="G52" s="99"/>
      <c r="H52" s="64"/>
      <c r="I52" s="91"/>
      <c r="J52" s="98"/>
      <c r="K52" s="91"/>
      <c r="L52" s="98"/>
      <c r="M52" s="225">
        <f>ROUND(SUM(M53),2)</f>
        <v>80.75</v>
      </c>
    </row>
    <row r="53" spans="1:13" ht="12.75">
      <c r="A53" s="171"/>
      <c r="B53" s="36"/>
      <c r="C53" s="93"/>
      <c r="D53" s="100"/>
      <c r="E53" s="65"/>
      <c r="F53" s="54"/>
      <c r="G53" s="99"/>
      <c r="H53" s="64"/>
      <c r="I53" s="91">
        <v>0.05</v>
      </c>
      <c r="J53" s="98"/>
      <c r="K53" s="91">
        <v>1615</v>
      </c>
      <c r="L53" s="98"/>
      <c r="M53" s="59">
        <f>ROUND(SUM(I53*K53),2)</f>
        <v>80.75</v>
      </c>
    </row>
    <row r="54" spans="1:13" ht="67.5">
      <c r="A54" s="170" t="s">
        <v>126</v>
      </c>
      <c r="B54" s="36" t="s">
        <v>98</v>
      </c>
      <c r="C54" s="93" t="s">
        <v>127</v>
      </c>
      <c r="D54" s="100" t="s">
        <v>31</v>
      </c>
      <c r="E54" s="65"/>
      <c r="F54" s="54"/>
      <c r="G54" s="99"/>
      <c r="H54" s="64"/>
      <c r="I54" s="91"/>
      <c r="J54" s="98"/>
      <c r="K54" s="91"/>
      <c r="L54" s="98"/>
      <c r="M54" s="225">
        <f>ROUND(SUM(M55),2)</f>
        <v>5814</v>
      </c>
    </row>
    <row r="55" spans="1:13" ht="12.75">
      <c r="A55" s="227"/>
      <c r="B55" s="92"/>
      <c r="C55" s="94"/>
      <c r="D55" s="95"/>
      <c r="E55" s="65"/>
      <c r="F55" s="54">
        <v>1.8</v>
      </c>
      <c r="G55" s="99">
        <v>40</v>
      </c>
      <c r="H55" s="64"/>
      <c r="I55" s="91"/>
      <c r="J55" s="98"/>
      <c r="K55" s="91"/>
      <c r="L55" s="98">
        <v>80.75</v>
      </c>
      <c r="M55" s="59">
        <f>ROUND(SUM(F55*G55*L55),2)</f>
        <v>5814</v>
      </c>
    </row>
    <row r="56" spans="1:13" ht="12.75">
      <c r="A56" s="227"/>
      <c r="B56" s="138"/>
      <c r="C56" s="139"/>
      <c r="D56" s="133"/>
      <c r="E56" s="134"/>
      <c r="F56" s="135"/>
      <c r="G56" s="136"/>
      <c r="H56" s="137"/>
      <c r="I56" s="137"/>
      <c r="J56" s="137"/>
      <c r="K56" s="137"/>
      <c r="L56" s="137"/>
      <c r="M56" s="240"/>
    </row>
    <row r="57" spans="1:13" ht="12.75">
      <c r="A57" s="227"/>
      <c r="B57" s="130" t="s">
        <v>101</v>
      </c>
      <c r="C57" s="131" t="s">
        <v>40</v>
      </c>
      <c r="D57" s="95"/>
      <c r="E57" s="63"/>
      <c r="F57" s="54"/>
      <c r="G57" s="99"/>
      <c r="H57" s="98"/>
      <c r="I57" s="98"/>
      <c r="J57" s="137"/>
      <c r="K57" s="137"/>
      <c r="L57" s="98"/>
      <c r="M57" s="240"/>
    </row>
    <row r="58" spans="1:13" ht="67.5">
      <c r="A58" s="171" t="s">
        <v>80</v>
      </c>
      <c r="B58" s="36" t="s">
        <v>102</v>
      </c>
      <c r="C58" s="93" t="s">
        <v>81</v>
      </c>
      <c r="D58" s="100" t="s">
        <v>30</v>
      </c>
      <c r="E58" s="65"/>
      <c r="F58" s="54"/>
      <c r="G58" s="99"/>
      <c r="H58" s="64"/>
      <c r="I58" s="91"/>
      <c r="J58" s="98"/>
      <c r="K58" s="91"/>
      <c r="L58" s="98"/>
      <c r="M58" s="225">
        <f>ROUND(SUM(M59),2)</f>
        <v>135.1</v>
      </c>
    </row>
    <row r="59" spans="1:13" ht="12.75">
      <c r="A59" s="171"/>
      <c r="B59" s="36"/>
      <c r="C59" s="93"/>
      <c r="D59" s="100"/>
      <c r="E59" s="65"/>
      <c r="F59" s="54"/>
      <c r="G59" s="99"/>
      <c r="H59" s="64"/>
      <c r="I59" s="91">
        <v>0.05</v>
      </c>
      <c r="J59" s="98"/>
      <c r="K59" s="91">
        <v>2702</v>
      </c>
      <c r="L59" s="98"/>
      <c r="M59" s="59">
        <f>ROUND(SUM(I59*K59),2)</f>
        <v>135.1</v>
      </c>
    </row>
    <row r="60" spans="1:13" ht="67.5">
      <c r="A60" s="170" t="s">
        <v>126</v>
      </c>
      <c r="B60" s="36" t="s">
        <v>103</v>
      </c>
      <c r="C60" s="93" t="s">
        <v>127</v>
      </c>
      <c r="D60" s="100" t="s">
        <v>31</v>
      </c>
      <c r="E60" s="65"/>
      <c r="F60" s="54"/>
      <c r="G60" s="99"/>
      <c r="H60" s="64"/>
      <c r="I60" s="91"/>
      <c r="J60" s="98"/>
      <c r="K60" s="91"/>
      <c r="L60" s="98"/>
      <c r="M60" s="225">
        <f>ROUND(SUM(M61),2)</f>
        <v>9727.2</v>
      </c>
    </row>
    <row r="61" spans="1:13" ht="12.75">
      <c r="A61" s="227"/>
      <c r="B61" s="92"/>
      <c r="C61" s="94"/>
      <c r="D61" s="95"/>
      <c r="E61" s="65"/>
      <c r="F61" s="54">
        <v>1.8</v>
      </c>
      <c r="G61" s="99">
        <v>40</v>
      </c>
      <c r="H61" s="64"/>
      <c r="I61" s="91"/>
      <c r="J61" s="98"/>
      <c r="K61" s="91"/>
      <c r="L61" s="98">
        <v>135.1</v>
      </c>
      <c r="M61" s="59">
        <f>ROUND(SUM(F61*G61*L61),2)</f>
        <v>9727.2</v>
      </c>
    </row>
    <row r="62" spans="1:13" ht="12.75">
      <c r="A62" s="227"/>
      <c r="B62" s="138"/>
      <c r="C62" s="139"/>
      <c r="D62" s="133"/>
      <c r="E62" s="134"/>
      <c r="F62" s="135"/>
      <c r="G62" s="136"/>
      <c r="H62" s="137"/>
      <c r="I62" s="137"/>
      <c r="J62" s="137"/>
      <c r="K62" s="137"/>
      <c r="L62" s="137"/>
      <c r="M62" s="240"/>
    </row>
    <row r="63" spans="1:13" ht="12.75">
      <c r="A63" s="227"/>
      <c r="B63" s="130" t="s">
        <v>104</v>
      </c>
      <c r="C63" s="131" t="s">
        <v>123</v>
      </c>
      <c r="D63" s="95"/>
      <c r="E63" s="63"/>
      <c r="F63" s="54"/>
      <c r="G63" s="99"/>
      <c r="H63" s="98"/>
      <c r="I63" s="98"/>
      <c r="J63" s="98"/>
      <c r="K63" s="98"/>
      <c r="L63" s="98"/>
      <c r="M63" s="240"/>
    </row>
    <row r="64" spans="1:13" ht="67.5">
      <c r="A64" s="171" t="s">
        <v>80</v>
      </c>
      <c r="B64" s="36" t="s">
        <v>105</v>
      </c>
      <c r="C64" s="93" t="s">
        <v>81</v>
      </c>
      <c r="D64" s="100" t="s">
        <v>30</v>
      </c>
      <c r="E64" s="65"/>
      <c r="F64" s="54"/>
      <c r="G64" s="99"/>
      <c r="H64" s="64"/>
      <c r="I64" s="91"/>
      <c r="J64" s="98"/>
      <c r="K64" s="91"/>
      <c r="L64" s="98"/>
      <c r="M64" s="225">
        <f>ROUND(SUM(M65),2)</f>
        <v>425</v>
      </c>
    </row>
    <row r="65" spans="1:13" ht="12.75">
      <c r="A65" s="171"/>
      <c r="B65" s="36"/>
      <c r="C65" s="93"/>
      <c r="D65" s="100"/>
      <c r="E65" s="65"/>
      <c r="F65" s="54"/>
      <c r="G65" s="99"/>
      <c r="H65" s="64"/>
      <c r="I65" s="91">
        <v>0.05</v>
      </c>
      <c r="J65" s="98"/>
      <c r="K65" s="91">
        <v>8500</v>
      </c>
      <c r="L65" s="98"/>
      <c r="M65" s="59">
        <f>ROUND(SUM(I65*K65),2)</f>
        <v>425</v>
      </c>
    </row>
    <row r="66" spans="1:13" ht="67.5">
      <c r="A66" s="170" t="s">
        <v>126</v>
      </c>
      <c r="B66" s="36" t="s">
        <v>106</v>
      </c>
      <c r="C66" s="93" t="s">
        <v>127</v>
      </c>
      <c r="D66" s="100" t="s">
        <v>31</v>
      </c>
      <c r="E66" s="65"/>
      <c r="F66" s="54"/>
      <c r="G66" s="99"/>
      <c r="H66" s="64"/>
      <c r="I66" s="91"/>
      <c r="J66" s="98"/>
      <c r="K66" s="91"/>
      <c r="L66" s="98"/>
      <c r="M66" s="225">
        <f>ROUND(SUM(M67),2)</f>
        <v>30600</v>
      </c>
    </row>
    <row r="67" spans="1:13" ht="12.75">
      <c r="A67" s="227"/>
      <c r="B67" s="92"/>
      <c r="C67" s="94"/>
      <c r="D67" s="95"/>
      <c r="E67" s="65"/>
      <c r="F67" s="54">
        <v>1.8</v>
      </c>
      <c r="G67" s="99">
        <v>40</v>
      </c>
      <c r="H67" s="64"/>
      <c r="I67" s="91"/>
      <c r="J67" s="98"/>
      <c r="K67" s="91"/>
      <c r="L67" s="98">
        <v>425</v>
      </c>
      <c r="M67" s="59">
        <f>ROUND(SUM(F67*G67*L67),2)</f>
        <v>30600</v>
      </c>
    </row>
    <row r="68" spans="1:13" ht="13.5" thickBot="1">
      <c r="A68" s="241"/>
      <c r="B68" s="242"/>
      <c r="C68" s="243"/>
      <c r="D68" s="244"/>
      <c r="E68" s="245"/>
      <c r="F68" s="246"/>
      <c r="G68" s="247"/>
      <c r="H68" s="248"/>
      <c r="I68" s="248"/>
      <c r="J68" s="248"/>
      <c r="K68" s="248"/>
      <c r="L68" s="248"/>
      <c r="M68" s="249"/>
    </row>
  </sheetData>
  <sheetProtection/>
  <mergeCells count="3">
    <mergeCell ref="A3:C3"/>
    <mergeCell ref="A5:M5"/>
    <mergeCell ref="A4:E4"/>
  </mergeCells>
  <hyperlinks>
    <hyperlink ref="M7" r:id="rId1" display="DATA:Setembro/2010"/>
  </hyperlinks>
  <printOptions horizontalCentered="1"/>
  <pageMargins left="0.7874015748031497" right="0.3937007874015748" top="0.5118110236220472" bottom="0.5905511811023623" header="0.5118110236220472" footer="0.5118110236220472"/>
  <pageSetup horizontalDpi="600" verticalDpi="600" orientation="portrait" paperSize="9" scale="64" r:id="rId3"/>
  <rowBreaks count="1" manualBreakCount="1">
    <brk id="34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75" zoomScaleNormal="75" zoomScaleSheetLayoutView="75" zoomScalePageLayoutView="0" workbookViewId="0" topLeftCell="A1">
      <selection activeCell="S15" sqref="S15"/>
    </sheetView>
  </sheetViews>
  <sheetFormatPr defaultColWidth="9.140625" defaultRowHeight="12.75"/>
  <cols>
    <col min="1" max="1" width="7.8515625" style="1" customWidth="1"/>
    <col min="2" max="2" width="39.00390625" style="1" customWidth="1"/>
    <col min="3" max="3" width="19.140625" style="0" customWidth="1"/>
    <col min="4" max="4" width="18.28125" style="0" customWidth="1"/>
    <col min="5" max="5" width="16.7109375" style="0" customWidth="1"/>
    <col min="6" max="7" width="16.140625" style="0" customWidth="1"/>
    <col min="8" max="8" width="15.421875" style="0" customWidth="1"/>
    <col min="9" max="9" width="15.7109375" style="0" customWidth="1"/>
    <col min="10" max="10" width="16.7109375" style="0" customWidth="1"/>
    <col min="12" max="12" width="9.28125" style="0" bestFit="1" customWidth="1"/>
  </cols>
  <sheetData>
    <row r="1" spans="1:9" ht="25.5" customHeight="1">
      <c r="A1" s="146" t="s">
        <v>17</v>
      </c>
      <c r="B1" s="147"/>
      <c r="C1" s="148"/>
      <c r="D1" s="148"/>
      <c r="E1" s="148"/>
      <c r="F1" s="148"/>
      <c r="G1" s="148"/>
      <c r="H1" s="148"/>
      <c r="I1" s="149"/>
    </row>
    <row r="2" spans="1:9" ht="22.5">
      <c r="A2" s="150" t="s">
        <v>129</v>
      </c>
      <c r="B2" s="115"/>
      <c r="C2" s="115"/>
      <c r="D2" s="115"/>
      <c r="E2" s="115"/>
      <c r="F2" s="115"/>
      <c r="G2" s="115"/>
      <c r="H2" s="115"/>
      <c r="I2" s="151"/>
    </row>
    <row r="3" spans="1:9" ht="15" customHeight="1">
      <c r="A3" s="152" t="s">
        <v>117</v>
      </c>
      <c r="B3" s="116"/>
      <c r="C3" s="116"/>
      <c r="D3" s="116"/>
      <c r="E3" s="116"/>
      <c r="F3" s="116"/>
      <c r="G3" s="116"/>
      <c r="H3" s="116"/>
      <c r="I3" s="153"/>
    </row>
    <row r="4" spans="1:9" ht="37.5" customHeight="1">
      <c r="A4" s="292" t="s">
        <v>116</v>
      </c>
      <c r="B4" s="293"/>
      <c r="C4" s="293"/>
      <c r="D4" s="293"/>
      <c r="E4" s="293"/>
      <c r="F4" s="117"/>
      <c r="G4" s="117"/>
      <c r="H4" s="117"/>
      <c r="I4" s="154"/>
    </row>
    <row r="5" spans="1:9" ht="18">
      <c r="A5" s="155"/>
      <c r="B5" s="113" t="s">
        <v>78</v>
      </c>
      <c r="C5" s="117"/>
      <c r="D5" s="117"/>
      <c r="E5" s="117"/>
      <c r="F5" s="117"/>
      <c r="G5" s="117"/>
      <c r="H5" s="117"/>
      <c r="I5" s="154"/>
    </row>
    <row r="6" spans="1:9" s="12" customFormat="1" ht="21" thickBot="1">
      <c r="A6" s="156"/>
      <c r="B6" s="118"/>
      <c r="C6" s="119" t="s">
        <v>130</v>
      </c>
      <c r="D6" s="119"/>
      <c r="E6" s="119"/>
      <c r="F6" s="119"/>
      <c r="G6" s="119"/>
      <c r="H6" s="119"/>
      <c r="I6" s="157"/>
    </row>
    <row r="7" spans="1:9" s="2" customFormat="1" ht="16.5" thickTop="1">
      <c r="A7" s="158" t="s">
        <v>0</v>
      </c>
      <c r="B7" s="114" t="s">
        <v>1</v>
      </c>
      <c r="C7" s="114" t="s">
        <v>10</v>
      </c>
      <c r="D7" s="114" t="s">
        <v>14</v>
      </c>
      <c r="E7" s="114" t="s">
        <v>15</v>
      </c>
      <c r="F7" s="114" t="s">
        <v>16</v>
      </c>
      <c r="G7" s="114" t="s">
        <v>114</v>
      </c>
      <c r="H7" s="114" t="s">
        <v>115</v>
      </c>
      <c r="I7" s="159" t="s">
        <v>2</v>
      </c>
    </row>
    <row r="8" spans="1:9" s="5" customFormat="1" ht="16.5" customHeight="1">
      <c r="A8" s="250"/>
      <c r="B8" s="163" t="s">
        <v>9</v>
      </c>
      <c r="C8" s="164">
        <v>0.3</v>
      </c>
      <c r="D8" s="164">
        <v>0.3</v>
      </c>
      <c r="E8" s="164">
        <v>0.4</v>
      </c>
      <c r="F8" s="164"/>
      <c r="G8" s="164"/>
      <c r="H8" s="164"/>
      <c r="I8" s="251"/>
    </row>
    <row r="9" spans="1:10" s="2" customFormat="1" ht="30.75" customHeight="1">
      <c r="A9" s="252" t="s">
        <v>11</v>
      </c>
      <c r="B9" s="165" t="str">
        <f>'Usinagem e Transp'!C8</f>
        <v>ESTRADA JOÃO BRITO JUNIOR- ARROZAL</v>
      </c>
      <c r="C9" s="197">
        <f>0.3*I9</f>
        <v>41874.774</v>
      </c>
      <c r="D9" s="197">
        <f>0.3*I9</f>
        <v>41874.774</v>
      </c>
      <c r="E9" s="197">
        <f>0.4*I9</f>
        <v>55833.032</v>
      </c>
      <c r="F9" s="166"/>
      <c r="G9" s="166"/>
      <c r="H9" s="166"/>
      <c r="I9" s="253">
        <f>'Usinagem e Transp'!I8</f>
        <v>139582.58</v>
      </c>
      <c r="J9" s="11">
        <f>SUM(C9:H9)</f>
        <v>139582.58</v>
      </c>
    </row>
    <row r="10" spans="1:10" s="3" customFormat="1" ht="17.25" customHeight="1">
      <c r="A10" s="254"/>
      <c r="B10" s="163" t="s">
        <v>9</v>
      </c>
      <c r="C10" s="164">
        <v>0.4</v>
      </c>
      <c r="D10" s="164">
        <v>0.3</v>
      </c>
      <c r="E10" s="164">
        <v>0.3</v>
      </c>
      <c r="F10" s="164"/>
      <c r="G10" s="164"/>
      <c r="H10" s="164"/>
      <c r="I10" s="255"/>
      <c r="J10" s="11"/>
    </row>
    <row r="11" spans="1:10" s="2" customFormat="1" ht="34.5" customHeight="1">
      <c r="A11" s="252" t="s">
        <v>12</v>
      </c>
      <c r="B11" s="167" t="str">
        <f>'Usinagem e Transp'!C12</f>
        <v>TRECHO DA ESTRADA VALE DOS SONHOS - VALE VERDE</v>
      </c>
      <c r="C11" s="198">
        <f>0.4*I11</f>
        <v>19033.992000000002</v>
      </c>
      <c r="D11" s="198">
        <f>0.3*I11</f>
        <v>14275.494</v>
      </c>
      <c r="E11" s="198">
        <f>0.3*I11</f>
        <v>14275.494</v>
      </c>
      <c r="F11" s="166"/>
      <c r="G11" s="166"/>
      <c r="H11" s="166"/>
      <c r="I11" s="253">
        <f>'Usinagem e Transp'!I12</f>
        <v>47584.98</v>
      </c>
      <c r="J11" s="11">
        <f aca="true" t="shared" si="0" ref="J11:J25">SUM(C11:H11)</f>
        <v>47584.98</v>
      </c>
    </row>
    <row r="12" spans="1:10" s="3" customFormat="1" ht="14.25" customHeight="1">
      <c r="A12" s="254"/>
      <c r="B12" s="163" t="s">
        <v>9</v>
      </c>
      <c r="C12" s="164">
        <v>0.4</v>
      </c>
      <c r="D12" s="164">
        <v>0.3</v>
      </c>
      <c r="E12" s="164">
        <v>0.3</v>
      </c>
      <c r="F12" s="164"/>
      <c r="G12" s="164"/>
      <c r="H12" s="164"/>
      <c r="I12" s="255"/>
      <c r="J12" s="11"/>
    </row>
    <row r="13" spans="1:10" s="2" customFormat="1" ht="30.75" customHeight="1">
      <c r="A13" s="252" t="s">
        <v>13</v>
      </c>
      <c r="B13" s="168" t="str">
        <f>'Usinagem e Transp'!C20</f>
        <v>TRECHO DA RUA JOÃO XXIII - CENTRO</v>
      </c>
      <c r="C13" s="198">
        <f>0.4*I13</f>
        <v>21148.876000000004</v>
      </c>
      <c r="D13" s="198">
        <f>0.3*I13</f>
        <v>15861.657</v>
      </c>
      <c r="E13" s="198">
        <f>0.3*I13</f>
        <v>15861.657</v>
      </c>
      <c r="F13" s="166"/>
      <c r="G13" s="166"/>
      <c r="H13" s="166"/>
      <c r="I13" s="253">
        <f>'Usinagem e Transp'!I20</f>
        <v>52872.19</v>
      </c>
      <c r="J13" s="11">
        <f t="shared" si="0"/>
        <v>52872.19</v>
      </c>
    </row>
    <row r="14" spans="1:10" s="2" customFormat="1" ht="12" customHeight="1">
      <c r="A14" s="252"/>
      <c r="B14" s="163" t="s">
        <v>9</v>
      </c>
      <c r="C14" s="166"/>
      <c r="D14" s="166"/>
      <c r="E14" s="164">
        <v>0.4</v>
      </c>
      <c r="F14" s="164">
        <v>0.3</v>
      </c>
      <c r="G14" s="164">
        <v>0.3</v>
      </c>
      <c r="H14" s="166"/>
      <c r="I14" s="253"/>
      <c r="J14" s="11"/>
    </row>
    <row r="15" spans="1:10" s="2" customFormat="1" ht="35.25" customHeight="1">
      <c r="A15" s="252" t="s">
        <v>73</v>
      </c>
      <c r="B15" s="167" t="str">
        <f>'Usinagem e Transp'!C16</f>
        <v>RUA VALE VERDE - VALE VERDE</v>
      </c>
      <c r="C15" s="166"/>
      <c r="D15" s="166"/>
      <c r="E15" s="198">
        <f>0.4*I15</f>
        <v>28040.48</v>
      </c>
      <c r="F15" s="198">
        <f>0.3*I15</f>
        <v>21030.359999999997</v>
      </c>
      <c r="G15" s="198">
        <f>0.3*I15</f>
        <v>21030.359999999997</v>
      </c>
      <c r="H15" s="166"/>
      <c r="I15" s="253">
        <f>'Usinagem e Transp'!I16</f>
        <v>70101.2</v>
      </c>
      <c r="J15" s="11">
        <f t="shared" si="0"/>
        <v>70101.2</v>
      </c>
    </row>
    <row r="16" spans="1:10" s="2" customFormat="1" ht="15.75">
      <c r="A16" s="252"/>
      <c r="B16" s="163" t="s">
        <v>9</v>
      </c>
      <c r="C16" s="166"/>
      <c r="D16" s="166"/>
      <c r="E16" s="164">
        <v>0.4</v>
      </c>
      <c r="F16" s="164">
        <v>0.3</v>
      </c>
      <c r="G16" s="164">
        <v>0.3</v>
      </c>
      <c r="H16" s="166"/>
      <c r="I16" s="253"/>
      <c r="J16" s="11"/>
    </row>
    <row r="17" spans="1:10" s="2" customFormat="1" ht="34.5" customHeight="1">
      <c r="A17" s="252" t="s">
        <v>74</v>
      </c>
      <c r="B17" s="167" t="str">
        <f>'Usinagem e Transp'!C24</f>
        <v>RUA OMAR FERREIRA - CENTRO</v>
      </c>
      <c r="C17" s="166"/>
      <c r="D17" s="166"/>
      <c r="E17" s="198">
        <f>0.4*I17</f>
        <v>15227.192000000003</v>
      </c>
      <c r="F17" s="198">
        <f>0.3*I17</f>
        <v>11420.394</v>
      </c>
      <c r="G17" s="198">
        <f>0.3*I17</f>
        <v>11420.394</v>
      </c>
      <c r="H17" s="166"/>
      <c r="I17" s="253">
        <f>'Usinagem e Transp'!I24</f>
        <v>38067.98</v>
      </c>
      <c r="J17" s="11">
        <f t="shared" si="0"/>
        <v>38067.98</v>
      </c>
    </row>
    <row r="18" spans="1:10" s="2" customFormat="1" ht="15.75">
      <c r="A18" s="252"/>
      <c r="B18" s="163" t="s">
        <v>9</v>
      </c>
      <c r="C18" s="166"/>
      <c r="D18" s="166"/>
      <c r="E18" s="166"/>
      <c r="F18" s="164">
        <v>0.4</v>
      </c>
      <c r="G18" s="164">
        <v>0.3</v>
      </c>
      <c r="H18" s="164">
        <v>0.3</v>
      </c>
      <c r="I18" s="253"/>
      <c r="J18" s="11"/>
    </row>
    <row r="19" spans="1:10" s="2" customFormat="1" ht="36" customHeight="1">
      <c r="A19" s="252" t="s">
        <v>75</v>
      </c>
      <c r="B19" s="167" t="str">
        <f>'Usinagem e Transp'!C28</f>
        <v>RUA ÀS MARGENS DA RJ 133 - ROSA MACHADO</v>
      </c>
      <c r="C19" s="166"/>
      <c r="D19" s="166"/>
      <c r="E19" s="166"/>
      <c r="F19" s="198">
        <f>0.4*I19</f>
        <v>23440.004</v>
      </c>
      <c r="G19" s="198">
        <f>0.3*I19</f>
        <v>17580.003</v>
      </c>
      <c r="H19" s="198">
        <f>0.3*I19</f>
        <v>17580.003</v>
      </c>
      <c r="I19" s="253">
        <f>'Usinagem e Transp'!I28</f>
        <v>58600.01</v>
      </c>
      <c r="J19" s="11">
        <f t="shared" si="0"/>
        <v>58600.009999999995</v>
      </c>
    </row>
    <row r="20" spans="1:10" s="2" customFormat="1" ht="15.75">
      <c r="A20" s="252"/>
      <c r="B20" s="163" t="s">
        <v>9</v>
      </c>
      <c r="C20" s="166"/>
      <c r="D20" s="164">
        <v>0.4</v>
      </c>
      <c r="E20" s="164">
        <v>0.3</v>
      </c>
      <c r="F20" s="164">
        <v>0.3</v>
      </c>
      <c r="G20" s="166"/>
      <c r="H20" s="166"/>
      <c r="I20" s="253"/>
      <c r="J20" s="11"/>
    </row>
    <row r="21" spans="1:10" s="2" customFormat="1" ht="33.75" customHeight="1">
      <c r="A21" s="252" t="s">
        <v>76</v>
      </c>
      <c r="B21" s="167" t="str">
        <f>'Usinagem e Transp'!C32</f>
        <v>RUA PROJETADA - SOSSEGO II</v>
      </c>
      <c r="C21" s="166"/>
      <c r="D21" s="198">
        <f>0.4*I21</f>
        <v>33542.116</v>
      </c>
      <c r="E21" s="198">
        <f>0.3*I21</f>
        <v>25156.586999999996</v>
      </c>
      <c r="F21" s="198">
        <f>0.3*I21</f>
        <v>25156.586999999996</v>
      </c>
      <c r="G21" s="166"/>
      <c r="H21" s="166"/>
      <c r="I21" s="253">
        <f>'Usinagem e Transp'!I32</f>
        <v>83855.29</v>
      </c>
      <c r="J21" s="11">
        <f t="shared" si="0"/>
        <v>83855.29</v>
      </c>
    </row>
    <row r="22" spans="1:10" s="2" customFormat="1" ht="15.75">
      <c r="A22" s="252"/>
      <c r="B22" s="163" t="s">
        <v>9</v>
      </c>
      <c r="C22" s="166"/>
      <c r="D22" s="166"/>
      <c r="E22" s="166"/>
      <c r="F22" s="164">
        <v>0.3</v>
      </c>
      <c r="G22" s="164">
        <v>0.3</v>
      </c>
      <c r="H22" s="164">
        <v>0.4</v>
      </c>
      <c r="I22" s="253"/>
      <c r="J22" s="11"/>
    </row>
    <row r="23" spans="1:10" s="2" customFormat="1" ht="38.25" customHeight="1">
      <c r="A23" s="252" t="s">
        <v>77</v>
      </c>
      <c r="B23" s="167" t="str">
        <f>'Usinagem e Transp'!C45</f>
        <v>TRECHO DA RUA ESPERANÇA - VILA DAS PALMEIRAS</v>
      </c>
      <c r="C23" s="166"/>
      <c r="D23" s="166"/>
      <c r="E23" s="166"/>
      <c r="F23" s="198">
        <f>0.3*I23</f>
        <v>44941.365</v>
      </c>
      <c r="G23" s="198">
        <f>0.3*I23</f>
        <v>44941.365</v>
      </c>
      <c r="H23" s="198">
        <f>0.4*I23</f>
        <v>59921.82</v>
      </c>
      <c r="I23" s="253">
        <f>'Usinagem e Transp'!I45</f>
        <v>149804.55</v>
      </c>
      <c r="J23" s="11">
        <f t="shared" si="0"/>
        <v>149804.55</v>
      </c>
    </row>
    <row r="24" spans="1:10" s="2" customFormat="1" ht="15.75">
      <c r="A24" s="256"/>
      <c r="B24" s="169"/>
      <c r="C24" s="166"/>
      <c r="D24" s="166"/>
      <c r="E24" s="166"/>
      <c r="F24" s="166"/>
      <c r="G24" s="166"/>
      <c r="H24" s="166"/>
      <c r="I24" s="253"/>
      <c r="J24" s="11"/>
    </row>
    <row r="25" spans="1:10" s="6" customFormat="1" ht="15.75">
      <c r="A25" s="288" t="s">
        <v>8</v>
      </c>
      <c r="B25" s="289"/>
      <c r="C25" s="145">
        <f aca="true" t="shared" si="1" ref="C25:H25">ROUND(SUM(C9+C11+C13+C15+C17+C19+C21+C23),2)</f>
        <v>82057.64</v>
      </c>
      <c r="D25" s="145">
        <f t="shared" si="1"/>
        <v>105554.04</v>
      </c>
      <c r="E25" s="145">
        <f t="shared" si="1"/>
        <v>154394.44</v>
      </c>
      <c r="F25" s="145">
        <f t="shared" si="1"/>
        <v>125988.71</v>
      </c>
      <c r="G25" s="145">
        <f t="shared" si="1"/>
        <v>94972.12</v>
      </c>
      <c r="H25" s="145">
        <f t="shared" si="1"/>
        <v>77501.82</v>
      </c>
      <c r="I25" s="257">
        <f>SUM(I9:I24)</f>
        <v>640468.78</v>
      </c>
      <c r="J25" s="11">
        <f t="shared" si="0"/>
        <v>640468.77</v>
      </c>
    </row>
    <row r="26" spans="1:10" s="6" customFormat="1" ht="15.75">
      <c r="A26" s="288"/>
      <c r="B26" s="289"/>
      <c r="C26" s="145"/>
      <c r="D26" s="145"/>
      <c r="E26" s="145"/>
      <c r="F26" s="145"/>
      <c r="G26" s="145"/>
      <c r="H26" s="145"/>
      <c r="I26" s="257"/>
      <c r="J26" s="9"/>
    </row>
    <row r="27" spans="1:10" s="6" customFormat="1" ht="16.5" thickBot="1">
      <c r="A27" s="290"/>
      <c r="B27" s="291"/>
      <c r="C27" s="258"/>
      <c r="D27" s="258"/>
      <c r="E27" s="258"/>
      <c r="F27" s="258"/>
      <c r="G27" s="258"/>
      <c r="H27" s="258"/>
      <c r="I27" s="259"/>
      <c r="J27" s="9"/>
    </row>
    <row r="28" spans="1:9" s="4" customFormat="1" ht="15.75" hidden="1">
      <c r="A28" s="284" t="s">
        <v>3</v>
      </c>
      <c r="B28" s="285"/>
      <c r="C28" s="160">
        <v>15538.3</v>
      </c>
      <c r="D28" s="160"/>
      <c r="E28" s="160"/>
      <c r="F28" s="160">
        <v>35992.22</v>
      </c>
      <c r="G28" s="161"/>
      <c r="H28" s="161"/>
      <c r="I28" s="162" t="e">
        <f>#REF!+F28+C28</f>
        <v>#REF!</v>
      </c>
    </row>
    <row r="29" spans="1:9" s="4" customFormat="1" ht="16.5" hidden="1" thickBot="1">
      <c r="A29" s="286" t="s">
        <v>4</v>
      </c>
      <c r="B29" s="287"/>
      <c r="C29" s="7">
        <f>C25-C28</f>
        <v>66519.34</v>
      </c>
      <c r="D29" s="7"/>
      <c r="E29" s="7"/>
      <c r="F29" s="7">
        <f>F25-F28</f>
        <v>89996.49</v>
      </c>
      <c r="G29" s="144"/>
      <c r="H29" s="144"/>
      <c r="I29" s="8" t="e">
        <f>#REF!+F29+C29</f>
        <v>#REF!</v>
      </c>
    </row>
  </sheetData>
  <sheetProtection/>
  <mergeCells count="6">
    <mergeCell ref="A28:B28"/>
    <mergeCell ref="A29:B29"/>
    <mergeCell ref="A25:B25"/>
    <mergeCell ref="A26:B26"/>
    <mergeCell ref="A27:B27"/>
    <mergeCell ref="A4:E4"/>
  </mergeCells>
  <printOptions/>
  <pageMargins left="1.3779527559055118" right="0.1968503937007874" top="1.6535433070866143" bottom="0.31496062992125984" header="0.2755905511811024" footer="0.5118110236220472"/>
  <pageSetup fitToWidth="0" fitToHeight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Piraí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Nilson Peixoto</dc:creator>
  <cp:keywords/>
  <dc:description/>
  <cp:lastModifiedBy>Katia Sapedi Pereira Vidal Silva</cp:lastModifiedBy>
  <cp:lastPrinted>2021-08-17T14:08:32Z</cp:lastPrinted>
  <dcterms:created xsi:type="dcterms:W3CDTF">2001-05-25T14:13:11Z</dcterms:created>
  <dcterms:modified xsi:type="dcterms:W3CDTF">2021-08-17T14:08:36Z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