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COMISSÃO DE LICITAÇÃO\Licitação 2020\TRANSPARÊNCIA\TP 018 Prestação de Serviços de Paisagismo Beira Rio\"/>
    </mc:Choice>
  </mc:AlternateContent>
  <bookViews>
    <workbookView xWindow="0" yWindow="0" windowWidth="28800" windowHeight="12435" tabRatio="595" activeTab="1"/>
  </bookViews>
  <sheets>
    <sheet name="NOVO RESUMO MEMÓRIA " sheetId="1" r:id="rId1"/>
    <sheet name="Nova Planilha  " sheetId="2" r:id="rId2"/>
    <sheet name="Novo Cronograma a cada 15d" sheetId="3" r:id="rId3"/>
    <sheet name="composição" sheetId="4" r:id="rId4"/>
  </sheets>
  <definedNames>
    <definedName name="_xlnm.Print_Area" localSheetId="1">'Nova Planilha  '!$A$1:$H$82</definedName>
    <definedName name="_xlnm.Print_Area" localSheetId="2">'Novo Cronograma a cada 15d'!$A$1:$G$21</definedName>
    <definedName name="_xlnm.Print_Titles" localSheetId="1">'Nova Planilha  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G10" i="2"/>
  <c r="H10" i="2"/>
  <c r="G12" i="2"/>
  <c r="H12" i="2"/>
  <c r="G14" i="2"/>
  <c r="H14" i="2"/>
  <c r="E16" i="2"/>
  <c r="G16" i="2"/>
  <c r="H16" i="2"/>
  <c r="G18" i="2"/>
  <c r="H18" i="2"/>
  <c r="H9" i="2"/>
  <c r="G21" i="2"/>
  <c r="H21" i="2"/>
  <c r="G23" i="2"/>
  <c r="H23" i="2"/>
  <c r="E25" i="2"/>
  <c r="G25" i="2"/>
  <c r="H25" i="2"/>
  <c r="G27" i="2"/>
  <c r="H27" i="2"/>
  <c r="H20" i="2"/>
  <c r="G29" i="2"/>
  <c r="H29" i="2"/>
  <c r="G31" i="2"/>
  <c r="H31" i="2"/>
  <c r="G33" i="2"/>
  <c r="H33" i="2"/>
  <c r="G35" i="2"/>
  <c r="H35" i="2"/>
  <c r="G37" i="2"/>
  <c r="H37" i="2"/>
  <c r="G39" i="2"/>
  <c r="H39" i="2"/>
  <c r="G41" i="2"/>
  <c r="H41" i="2"/>
  <c r="H28" i="2"/>
  <c r="J29" i="2"/>
  <c r="K29" i="2"/>
  <c r="G44" i="2"/>
  <c r="H44" i="2"/>
  <c r="G46" i="2"/>
  <c r="H46" i="2"/>
  <c r="F48" i="2"/>
  <c r="G48" i="2"/>
  <c r="H48" i="2"/>
  <c r="I50" i="2"/>
  <c r="F50" i="2"/>
  <c r="G50" i="2"/>
  <c r="H50" i="2"/>
  <c r="I52" i="2"/>
  <c r="F52" i="2"/>
  <c r="G52" i="2"/>
  <c r="H52" i="2"/>
  <c r="F54" i="2"/>
  <c r="G54" i="2"/>
  <c r="H54" i="2"/>
  <c r="G56" i="2"/>
  <c r="H56" i="2"/>
  <c r="H43" i="2"/>
  <c r="K48" i="2"/>
  <c r="J50" i="2"/>
  <c r="J52" i="2"/>
  <c r="K52" i="2"/>
  <c r="G59" i="2"/>
  <c r="H59" i="2"/>
  <c r="G61" i="2"/>
  <c r="H61" i="2"/>
  <c r="G63" i="2"/>
  <c r="H63" i="2"/>
  <c r="G65" i="2"/>
  <c r="H65" i="2"/>
  <c r="H58" i="2"/>
  <c r="G68" i="2"/>
  <c r="H68" i="2"/>
  <c r="G70" i="2"/>
  <c r="H70" i="2"/>
  <c r="H67" i="2"/>
  <c r="H71" i="2"/>
  <c r="F11" i="3"/>
  <c r="C11" i="3"/>
  <c r="D11" i="3"/>
  <c r="F12" i="3"/>
  <c r="F13" i="3"/>
  <c r="F14" i="3"/>
  <c r="F15" i="3"/>
  <c r="F16" i="3"/>
  <c r="F18" i="3"/>
  <c r="G11" i="3"/>
  <c r="C12" i="3"/>
  <c r="D12" i="3"/>
  <c r="E12" i="3"/>
  <c r="G12" i="3"/>
  <c r="C13" i="3"/>
  <c r="D13" i="3"/>
  <c r="E13" i="3"/>
  <c r="G13" i="3"/>
  <c r="D14" i="3"/>
  <c r="E14" i="3"/>
  <c r="G14" i="3"/>
  <c r="C15" i="3"/>
  <c r="G15" i="3"/>
  <c r="C16" i="3"/>
  <c r="E16" i="3"/>
  <c r="G16" i="3"/>
  <c r="C18" i="3"/>
  <c r="D18" i="3"/>
  <c r="E18" i="3"/>
  <c r="G18" i="3"/>
  <c r="C19" i="3"/>
  <c r="D19" i="3"/>
  <c r="E19" i="3"/>
  <c r="C20" i="3"/>
  <c r="D20" i="3"/>
  <c r="E20" i="3"/>
  <c r="C21" i="3"/>
  <c r="D21" i="3"/>
  <c r="E21" i="3"/>
  <c r="F5" i="1"/>
  <c r="F7" i="1"/>
  <c r="F11" i="1"/>
  <c r="F12" i="1"/>
  <c r="F13" i="1"/>
  <c r="D17" i="1"/>
  <c r="F17" i="1"/>
  <c r="F18" i="1"/>
  <c r="F19" i="1"/>
  <c r="F23" i="1"/>
  <c r="F25" i="1"/>
  <c r="E29" i="1"/>
  <c r="F29" i="1"/>
  <c r="E30" i="1"/>
  <c r="F30" i="1"/>
  <c r="F32" i="1"/>
  <c r="F36" i="1"/>
  <c r="F38" i="1"/>
  <c r="F39" i="1"/>
  <c r="F43" i="1"/>
  <c r="F45" i="1"/>
  <c r="D49" i="1"/>
  <c r="F49" i="1"/>
  <c r="F52" i="1"/>
  <c r="F60" i="1"/>
  <c r="F73" i="1"/>
  <c r="F80" i="1"/>
  <c r="F84" i="1"/>
  <c r="F85" i="1"/>
  <c r="F86" i="1"/>
  <c r="F87" i="1"/>
  <c r="F91" i="1"/>
  <c r="C92" i="1"/>
  <c r="F92" i="1"/>
  <c r="F93" i="1"/>
  <c r="F94" i="1"/>
  <c r="C98" i="1"/>
  <c r="F98" i="1"/>
  <c r="F99" i="1"/>
  <c r="F100" i="1"/>
  <c r="F101" i="1"/>
  <c r="F102" i="1"/>
  <c r="F108" i="1"/>
  <c r="F114" i="1"/>
  <c r="F122" i="1"/>
  <c r="F126" i="1"/>
  <c r="F130" i="1"/>
  <c r="F134" i="1"/>
  <c r="F138" i="1"/>
  <c r="F144" i="1"/>
  <c r="F150" i="1"/>
  <c r="F154" i="1"/>
  <c r="F156" i="1"/>
</calcChain>
</file>

<file path=xl/sharedStrings.xml><?xml version="1.0" encoding="utf-8"?>
<sst xmlns="http://schemas.openxmlformats.org/spreadsheetml/2006/main" count="412" uniqueCount="245">
  <si>
    <t>MEMÓRIA DE CÁLCULO</t>
  </si>
  <si>
    <t>1.1 - Placa de Obra</t>
  </si>
  <si>
    <t>Local</t>
  </si>
  <si>
    <t>Quant</t>
  </si>
  <si>
    <t>Comprimento</t>
  </si>
  <si>
    <t>Largura</t>
  </si>
  <si>
    <t>Altura</t>
  </si>
  <si>
    <t>Total</t>
  </si>
  <si>
    <t>Obra Beira Rio</t>
  </si>
  <si>
    <t>Total ( m² )</t>
  </si>
  <si>
    <t>1.2- Levantamento Fotográfico</t>
  </si>
  <si>
    <t>Fotos/medição</t>
  </si>
  <si>
    <t>Medições</t>
  </si>
  <si>
    <t>Total ( unid )</t>
  </si>
  <si>
    <t>1.3- Demolição de Concreto Armado</t>
  </si>
  <si>
    <t>Chafariz ( fundo )</t>
  </si>
  <si>
    <t>Colunas</t>
  </si>
  <si>
    <t>Total ( m³ )</t>
  </si>
  <si>
    <t>1.4- Horas de Vigia</t>
  </si>
  <si>
    <t>Horas</t>
  </si>
  <si>
    <t>Dias</t>
  </si>
  <si>
    <t>Vigia Noturno</t>
  </si>
  <si>
    <t>Total ( h )</t>
  </si>
  <si>
    <t>1.5- Concreto Armado</t>
  </si>
  <si>
    <t>Colunas para Floreiras</t>
  </si>
  <si>
    <t>2.1 e 2.3 Plantio e Fornecimento de Grama Esmeralda ( plano )</t>
  </si>
  <si>
    <t>%</t>
  </si>
  <si>
    <t>Beira Rio</t>
  </si>
  <si>
    <t>Diversos Canteiros ( cad )</t>
  </si>
  <si>
    <t>2.2 Plantio e Fornecimento de Grama Esmeralda encosta abaixo</t>
  </si>
  <si>
    <t xml:space="preserve"> 2.3- Capina de ervas</t>
  </si>
  <si>
    <t>3.2 Especieis Vegetais 12unid / m²</t>
  </si>
  <si>
    <t>Quant/m²</t>
  </si>
  <si>
    <t>Descrição ( nome popular )</t>
  </si>
  <si>
    <t>Beira Rio ( cad )</t>
  </si>
  <si>
    <t>Agapanto</t>
  </si>
  <si>
    <t>Falsa Iris</t>
  </si>
  <si>
    <t>3.1 e 3.3  Especieis Vegetais 25unid / m²</t>
  </si>
  <si>
    <t>Mini Ixora</t>
  </si>
  <si>
    <t>Barba de Serpente</t>
  </si>
  <si>
    <t>Onze Horas</t>
  </si>
  <si>
    <t>Russélia Coral</t>
  </si>
  <si>
    <t>Pingo de Ouro</t>
  </si>
  <si>
    <t>Bela Emília</t>
  </si>
  <si>
    <t>Gerâneo Pendente</t>
  </si>
  <si>
    <t>Penta mista</t>
  </si>
  <si>
    <t>3.4 Plantio com altura de 0,60m à 1,20m</t>
  </si>
  <si>
    <t>Vaso de Cimento</t>
  </si>
  <si>
    <t xml:space="preserve"> Rhododendron simsii ( Azaléia Arbusto)</t>
  </si>
  <si>
    <t>Geranium ( Gerâneo )</t>
  </si>
  <si>
    <t>Mussaenda Rosa</t>
  </si>
  <si>
    <t>Total (unid )</t>
  </si>
  <si>
    <t>3.5 - Aterro com Terra Vegetal Preta</t>
  </si>
  <si>
    <t>Área Cad  ( m² )</t>
  </si>
  <si>
    <t>Espécies vegetais com altura de (0,10 a 0,30)m</t>
  </si>
  <si>
    <t>3.6 - Aterro com Material de 1ª Categoria ( terra vermelha)</t>
  </si>
  <si>
    <t>Área Cad /Comp</t>
  </si>
  <si>
    <t>Fonte</t>
  </si>
  <si>
    <t>3.7 - Irrigação de Grama e cobertura</t>
  </si>
  <si>
    <t>Período</t>
  </si>
  <si>
    <t>m² para dam²</t>
  </si>
  <si>
    <t>Gramado em encosta ( cad )</t>
  </si>
  <si>
    <t>Gramado área plana ( cad )</t>
  </si>
  <si>
    <t>Total (dam²)</t>
  </si>
  <si>
    <t>4.1  - Assentamento Banco para Jardim de Madeira</t>
  </si>
  <si>
    <t>Descrição</t>
  </si>
  <si>
    <t>Beira - Rio</t>
  </si>
  <si>
    <t>Banco para jardins com 08 réguas de madeira de lei, seção de 5,5 x 2,5cm e comprimento de 1,50m, presas com parafusos de porca nos pés de ferro fundido - com encosto - colocação</t>
  </si>
  <si>
    <t>4.2  - Banco para Jardim de Madeira sem Encosto</t>
  </si>
  <si>
    <t>Banco de madeira de maçaranduba em ripas de 8 x 2,5cm  fixadas em estrutura de 7,5 x 4cm</t>
  </si>
  <si>
    <t xml:space="preserve"> Vasos de Cimento</t>
  </si>
  <si>
    <t>Item</t>
  </si>
  <si>
    <t>04.3</t>
  </si>
  <si>
    <t>Vaso Bola 3G de cimento com 59cm de base, 80cm de diâmetro e 80cm de altura</t>
  </si>
  <si>
    <t>04.4</t>
  </si>
  <si>
    <t>Vaso Quadrado de cimento 91x91x28cm de altura e 43cm de base</t>
  </si>
  <si>
    <t>04.5</t>
  </si>
  <si>
    <t>Vaso Quadrado de cimento 70x70x22cm de altura e 25cm de base</t>
  </si>
  <si>
    <t xml:space="preserve"> 4.6 - Lascas de Pinos</t>
  </si>
  <si>
    <t>Sacos / kg</t>
  </si>
  <si>
    <t>Vasos de Cimento</t>
  </si>
  <si>
    <t>Total ( sacos )</t>
  </si>
  <si>
    <t xml:space="preserve"> 4.7 - Limitador de Grama</t>
  </si>
  <si>
    <t>Compirmento</t>
  </si>
  <si>
    <t>Total (m)</t>
  </si>
  <si>
    <t>5.1-  Caixa de Alvenaria</t>
  </si>
  <si>
    <t>Beira - Rio ( cad ) - 01 unid a cada 45m</t>
  </si>
  <si>
    <t xml:space="preserve"> Caixa de alvenaria em tijolos maciços (7 x 10 x 20cm), em paredes de meia vez, com dimensões de 0,20 x 0,20 x 0,30m, assentada com argamassa de cimento e areia, no traço 1:4, revestida internamente com a mesma argamassa, com fundo de
concreto e tampa de concreto armado</t>
  </si>
  <si>
    <t>5.2-  Registro Gaveta de 1/2"</t>
  </si>
  <si>
    <t>Registro de gaveta, em bronze, com diâmetro de 1/2</t>
  </si>
  <si>
    <t>5.3 e 5.4 - Fornecimento e assentamento de tubo PVC água de 1/2"</t>
  </si>
  <si>
    <t>Beira - Rio ( cad )</t>
  </si>
  <si>
    <t xml:space="preserve"> Fornecimento e assentamento de tubo PVC água de 1/2"</t>
  </si>
  <si>
    <t>Total ( m )</t>
  </si>
  <si>
    <t>PREFEITURA MUNICIPAL DE PIRAÍ</t>
  </si>
  <si>
    <t>Secretaria Municipal de Obras e Urbanismo</t>
  </si>
  <si>
    <t>Obra: Prestação de Serviço de Paisagismo da Avenida Beira Rio</t>
  </si>
  <si>
    <t>Local:  Avenida Beira Rio, Bairro Centro - 1º Distrito - Piraí -RJ</t>
  </si>
  <si>
    <t>Preparado: SMOU</t>
  </si>
  <si>
    <t>Base: emop 08/2020</t>
  </si>
  <si>
    <t>PLANILHA ORÇAMENTÁRIA</t>
  </si>
  <si>
    <t>Prazo:  45 Dias</t>
  </si>
  <si>
    <t>CÓDIGO EMOP</t>
  </si>
  <si>
    <t>ITEM</t>
  </si>
  <si>
    <t>DISCRIMINAÇÃO DOS SERVIÇOS</t>
  </si>
  <si>
    <t>UNID</t>
  </si>
  <si>
    <t>QUANT</t>
  </si>
  <si>
    <t>PREÇO SEM BDI</t>
  </si>
  <si>
    <t>PREÇO COM BDI</t>
  </si>
  <si>
    <t>01.0</t>
  </si>
  <si>
    <t>SERVIÇOS DIVERSOS</t>
  </si>
  <si>
    <t>02.020.0002-A</t>
  </si>
  <si>
    <t>01.1</t>
  </si>
  <si>
    <t>Placa de identificação de obra pública tipo BANNER / PLOTTER, constituída porlona e impressão digital, inclusive suportes de madeira. FORNECIMENTO e COLOCAÇÃO</t>
  </si>
  <si>
    <t>m²</t>
  </si>
  <si>
    <t>01.016.0092-A</t>
  </si>
  <si>
    <t>01.2</t>
  </si>
  <si>
    <t xml:space="preserve">Levantamento Fotográfico, com impressão colorida </t>
  </si>
  <si>
    <t>unid</t>
  </si>
  <si>
    <t>05.001.0002-B</t>
  </si>
  <si>
    <t>01.3</t>
  </si>
  <si>
    <t>Demolição manual de concreto armado compreendendo pilares, vigas e lajes, em estrutura apresentando posição especial, inclusive empilhamento lateral dentro do canteiro de serviço</t>
  </si>
  <si>
    <t>m³</t>
  </si>
  <si>
    <t>05.105.0097-A</t>
  </si>
  <si>
    <t>01.4</t>
  </si>
  <si>
    <t xml:space="preserve">Mão de obra de vigia, inclusive encargos sociais </t>
  </si>
  <si>
    <t>h</t>
  </si>
  <si>
    <t>11.013.0070-B</t>
  </si>
  <si>
    <t>01.5</t>
  </si>
  <si>
    <r>
      <t xml:space="preserve">Concreto armado, fck=20MPa, incluindo materiais para 1,00m³ de concreto (importado de usina) adensado e colocado, 14,00m² de área moldada, formas e escoramento conforme itens 11.004.0022 e 11.004.0035, 60kg de aço CA-50, </t>
    </r>
    <r>
      <rPr>
        <b/>
        <sz val="10"/>
        <rFont val="Arial"/>
        <family val="2"/>
      </rPr>
      <t>inclusive</t>
    </r>
    <r>
      <rPr>
        <sz val="10"/>
        <rFont val="Arial"/>
        <family val="2"/>
      </rPr>
      <t xml:space="preserve"> mão de obra para corte, dobragem, montagem e colocação nas formas</t>
    </r>
  </si>
  <si>
    <t>02.0</t>
  </si>
  <si>
    <t xml:space="preserve">PLANTIO DE GRAMA </t>
  </si>
  <si>
    <t>09.001.0020-A</t>
  </si>
  <si>
    <t>02.1</t>
  </si>
  <si>
    <r>
      <t>Plantio de grama em placas tipo esmeralda,</t>
    </r>
    <r>
      <rPr>
        <b/>
        <sz val="10"/>
        <rFont val="Arial"/>
        <family val="2"/>
      </rPr>
      <t xml:space="preserve"> inclusive</t>
    </r>
    <r>
      <rPr>
        <sz val="10"/>
        <rFont val="Arial"/>
        <family val="2"/>
      </rPr>
      <t xml:space="preserve"> fornecimento da grama e transporte, </t>
    </r>
    <r>
      <rPr>
        <b/>
        <sz val="10"/>
        <rFont val="Arial"/>
        <family val="2"/>
      </rPr>
      <t>exclusive</t>
    </r>
    <r>
      <rPr>
        <sz val="10"/>
        <rFont val="Arial"/>
        <family val="2"/>
      </rPr>
      <t xml:space="preserve"> preparo do terreno e o material para este</t>
    </r>
  </si>
  <si>
    <t>93 placas</t>
  </si>
  <si>
    <t>09.001.0025-F</t>
  </si>
  <si>
    <t>02.2</t>
  </si>
  <si>
    <r>
      <t xml:space="preserve">Plantio de grama em placas tipo esmeralda, em encosta, inclusive transporte manual </t>
    </r>
    <r>
      <rPr>
        <b/>
        <sz val="10"/>
        <rFont val="Arial"/>
        <family val="2"/>
      </rPr>
      <t>encosta baixo</t>
    </r>
  </si>
  <si>
    <t>09.002.0030-A</t>
  </si>
  <si>
    <t>02.3</t>
  </si>
  <si>
    <r>
      <t>Plantio de grama,</t>
    </r>
    <r>
      <rPr>
        <b/>
        <sz val="10"/>
        <rFont val="Arial"/>
        <family val="2"/>
      </rPr>
      <t xml:space="preserve"> incluindo</t>
    </r>
    <r>
      <rPr>
        <sz val="10"/>
        <rFont val="Arial"/>
        <family val="2"/>
      </rPr>
      <t xml:space="preserve"> preparo do terreno com 10cm de saibro e 5cm de terra estrumada, </t>
    </r>
    <r>
      <rPr>
        <b/>
        <sz val="10"/>
        <rFont val="Arial"/>
        <family val="2"/>
      </rPr>
      <t xml:space="preserve">exclusive </t>
    </r>
    <r>
      <rPr>
        <sz val="10"/>
        <rFont val="Arial"/>
        <family val="2"/>
      </rPr>
      <t>fornecimento da grama</t>
    </r>
  </si>
  <si>
    <t>09.005.0145-A</t>
  </si>
  <si>
    <t>02.4</t>
  </si>
  <si>
    <t>Capina de ervas, gramíneas, etc, em área de brita</t>
  </si>
  <si>
    <t>03.0</t>
  </si>
  <si>
    <t>PLANTIO DE ARBUSTOS E COBERTURA VEGETAL</t>
  </si>
  <si>
    <t>09.003.0192-A</t>
  </si>
  <si>
    <t>03.1</t>
  </si>
  <si>
    <r>
      <t>Espécies vegetais com altura de (0,10 a 0,30)m, tipo Lantana Camara (Cambara),Ajuga Reptans (Ajuga), barleria Repens (Barleria-Vermelha), CatharanthunsRoseus (Vinca), Coreopsis Lanceolata (Margaridinha Amarela), Euphorbia Millii
(Coroa-de-Cristo Pequena), Iresine Herbstii (Orelha-de-Macaco), LantanaSellowiana (Lantana), Lantana Undulata (Lantana Branca), Plectranthus,Nummlarius (Dólar),</t>
    </r>
    <r>
      <rPr>
        <b/>
        <sz val="10"/>
        <rFont val="Arial"/>
        <family val="2"/>
      </rPr>
      <t xml:space="preserve"> Portulaca Grandiflora</t>
    </r>
    <r>
      <rPr>
        <sz val="10"/>
        <rFont val="Arial"/>
        <family val="2"/>
      </rPr>
      <t xml:space="preserve"> (Onze-Horas), Salvia Splendens(Sálvia), Selaginella Umbrosa (Selaginela), Senecio Douglasii (Cinerária),Solanum Violaefolium (Solano- Rasteiro), Tulbaghia Violacea (Junquilho-Alho-Social), Unxia Kubitzkii (Botão-de-Ouro) ou similar e considerando </t>
    </r>
    <r>
      <rPr>
        <b/>
        <sz val="10"/>
        <rFont val="Arial"/>
        <family val="2"/>
      </rPr>
      <t>25 mudas por m². FORNECIMENTO</t>
    </r>
  </si>
  <si>
    <t>09.002.0019-A</t>
  </si>
  <si>
    <t>03.2</t>
  </si>
  <si>
    <t>Plantio de plantas de cobertura vegetal, considerando 12 mudas/m², exclusive fornecimento da planta</t>
  </si>
  <si>
    <t>09.002.0023-A</t>
  </si>
  <si>
    <t>03.3</t>
  </si>
  <si>
    <t>Plantio de plantas de cobertura vegetal, considerando 25 mudas/m², exclusive fornecimento da planta</t>
  </si>
  <si>
    <t>09.002.0003-A</t>
  </si>
  <si>
    <t>03.4</t>
  </si>
  <si>
    <r>
      <t xml:space="preserve">Plantio de arbustos de 70 a 100cm de altura, formando jardim, com 9 unidades por metro quadrado, </t>
    </r>
    <r>
      <rPr>
        <b/>
        <sz val="10"/>
        <rFont val="Arial"/>
        <family val="2"/>
      </rPr>
      <t>exclusive</t>
    </r>
    <r>
      <rPr>
        <sz val="10"/>
        <rFont val="Arial"/>
        <family val="2"/>
      </rPr>
      <t xml:space="preserve"> o fornecimento (Azaléia e Mussaenda )</t>
    </r>
  </si>
  <si>
    <t>09.006.0030-A</t>
  </si>
  <si>
    <t>03.5</t>
  </si>
  <si>
    <r>
      <t>Aterro com terra preta vegetal, para execução de gramado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 jardins</t>
    </r>
  </si>
  <si>
    <t>03.009.0005-A</t>
  </si>
  <si>
    <t>03.6</t>
  </si>
  <si>
    <t>Aterro com material de 1ª categoria, compactado manualmente em camadas de 20cm de material apiloado, proveniente de jazida distante até 1km, inclusive escavação, carga, transporte em caminhão basculante, descarga, espalhamento e irrigação manuais</t>
  </si>
  <si>
    <t>09.005.0041-A</t>
  </si>
  <si>
    <t>03.7</t>
  </si>
  <si>
    <r>
      <t xml:space="preserve">Irrigação de gramado com caminhão pipa, inclusive fornecimento de água ( </t>
    </r>
    <r>
      <rPr>
        <sz val="10"/>
        <color indexed="10"/>
        <rFont val="Arial"/>
        <family val="2"/>
      </rPr>
      <t>cobertura vegetal e gramados</t>
    </r>
    <r>
      <rPr>
        <sz val="10"/>
        <rFont val="Arial"/>
        <family val="2"/>
      </rPr>
      <t xml:space="preserve"> )</t>
    </r>
  </si>
  <si>
    <t>dam²</t>
  </si>
  <si>
    <t>1 vez por semana durante 8 semanas</t>
  </si>
  <si>
    <t>04.0</t>
  </si>
  <si>
    <t>EQUIPAMENTOS</t>
  </si>
  <si>
    <t>COMPOSIÇÃO</t>
  </si>
  <si>
    <t>04.1</t>
  </si>
  <si>
    <t>Mão de Obra para Assentamento de Banco de Jardim com encosto</t>
  </si>
  <si>
    <t>09.013.0010-A</t>
  </si>
  <si>
    <t>04.2</t>
  </si>
  <si>
    <t>Banco de madeira de maçaranduba em ripas de 8 x 2,5cm, fixadas em estrutura de 7,5 x 4cm, conforme detalhe nº 6026/EMOP</t>
  </si>
  <si>
    <t>MERCADO</t>
  </si>
  <si>
    <t>Vaso Bola 3G de cimento com 59cm de base, 80cm de diâmetro e 80cm de altura, espessura 3cm</t>
  </si>
  <si>
    <t>Vaso Bacia Quadrada de cimento com 91x91x28cm de altura e 43cm de base, espessura 4cm</t>
  </si>
  <si>
    <t>c/frete</t>
  </si>
  <si>
    <t>Vaso Bacia Quadrada de cimento com 70x70x22cm de altura e 25cm de base, espessura 4cm</t>
  </si>
  <si>
    <t>04.6</t>
  </si>
  <si>
    <t>Lascas de Pinos ( saco de 40 kg )</t>
  </si>
  <si>
    <t>sc</t>
  </si>
  <si>
    <t>09.004.0023-A</t>
  </si>
  <si>
    <t>04.7</t>
  </si>
  <si>
    <t>Limitador de grama em PVC reciclado - Linha Borda. FORNECIMENTO e COLOCAÇÃO</t>
  </si>
  <si>
    <t>m</t>
  </si>
  <si>
    <t>05.0</t>
  </si>
  <si>
    <t>RAMAL DE LIMPEZA E CONSERVAÇÃO</t>
  </si>
  <si>
    <t>15.001.0020-B</t>
  </si>
  <si>
    <t>05.1</t>
  </si>
  <si>
    <t>Caixa de alvenaria em tijolos maciços (7 x 10 x 20cm), em paredes de meia vez, com dimensões de 0,20 x 0,20 x 0,30m, assentada com argamassa de cimento e areia, no traço 1:4, revestida internamente com a mesma argamassa, com fundo de
concreto e tampa de concreto armado</t>
  </si>
  <si>
    <t>15.029.0011-A</t>
  </si>
  <si>
    <t>05.2</t>
  </si>
  <si>
    <t>Registro de gaveta, em bronze, com diâmetro de 1/2”. FORNECIMENTO e COLOCAÇÃO</t>
  </si>
  <si>
    <t>06.001.0270-A</t>
  </si>
  <si>
    <t>05.3</t>
  </si>
  <si>
    <t>Assentamento de tubo de PVC rosqueável, exclusive fornecimento deste, inclusive montagem das conexões, inclusive materiais para vedação, diâmetro de 1/2”</t>
  </si>
  <si>
    <t>06.271.0060-A</t>
  </si>
  <si>
    <t>05.4</t>
  </si>
  <si>
    <t>Tubo de PVC rígido, soldavél, para água fria, com diâmetro de 20mm. FORNECIMENTO</t>
  </si>
  <si>
    <t>06.0</t>
  </si>
  <si>
    <t>LIMPEZA FINAL DA OBRA E INAUGURAÇÃO</t>
  </si>
  <si>
    <t>09.005.0036-A</t>
  </si>
  <si>
    <t>06.1</t>
  </si>
  <si>
    <t>Retirada de material proveniente de poda, de varredura, ou de limpezas diversas, a ser feita em caminhão com no mínimo 4,00m³ de capacidade, compreendendo carga, descarga e transporte até 30km de distância</t>
  </si>
  <si>
    <r>
      <t>m</t>
    </r>
    <r>
      <rPr>
        <i/>
        <sz val="10"/>
        <rFont val="Arial"/>
        <family val="2"/>
      </rPr>
      <t>³</t>
    </r>
  </si>
  <si>
    <t>05.050.0001-A</t>
  </si>
  <si>
    <t>06.2</t>
  </si>
  <si>
    <t>Placa de inauguração em alumínio, medindo 0,40 x 0,60m, com 1mm de espessura, com inscrição em plotter. FORNECIMENTO e COLOCAÇÃO</t>
  </si>
  <si>
    <t>TOTAL GERAL</t>
  </si>
  <si>
    <t>Notas:</t>
  </si>
  <si>
    <r>
      <t xml:space="preserve">1- Este orçamento foi baseado no sistema de custos unitários do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 xml:space="preserve"> Agosto 2020</t>
    </r>
  </si>
  <si>
    <t xml:space="preserve">2- Os itens que possuem códigos genéricos, foram considerados o menor preço de mercado e o frete foi dividido pelo quantidade de itens 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</si>
  <si>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</si>
  <si>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</si>
  <si>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</si>
  <si>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r>
      <t xml:space="preserve">6- Os preços contidos nesta planilha estão com </t>
    </r>
    <r>
      <rPr>
        <b/>
        <sz val="10"/>
        <rFont val="Arial"/>
        <family val="2"/>
      </rPr>
      <t>BDI de 27,00%</t>
    </r>
  </si>
  <si>
    <t>7 - Preços com Desoneração</t>
  </si>
  <si>
    <t>Local: - PIRAÍ - RJ</t>
  </si>
  <si>
    <t>DISCRIMINAÇÃO</t>
  </si>
  <si>
    <t>DIAS</t>
  </si>
  <si>
    <t>TOTAL</t>
  </si>
  <si>
    <t>15</t>
  </si>
  <si>
    <t>30</t>
  </si>
  <si>
    <t>45</t>
  </si>
  <si>
    <t>PLANTIO DE GRAMA</t>
  </si>
  <si>
    <t>LIMPEZA FINAL DA OBRA</t>
  </si>
  <si>
    <t>TOTAL ACUMULADO</t>
  </si>
  <si>
    <t>% ACUMULADO</t>
  </si>
  <si>
    <t>COMPOSIÇÃO ANALÍTICA</t>
  </si>
  <si>
    <t>Codigo</t>
  </si>
  <si>
    <t>Assentamento de Banco de Madeira</t>
  </si>
  <si>
    <t>Unid</t>
  </si>
  <si>
    <t>Percentual</t>
  </si>
  <si>
    <t>Preço Unit</t>
  </si>
  <si>
    <t>Preço Total</t>
  </si>
  <si>
    <t>Mão de Obra de Carpinteiro</t>
  </si>
  <si>
    <t>H</t>
  </si>
  <si>
    <t>Mão de Obra de Ajudante</t>
  </si>
  <si>
    <t xml:space="preserve">            VIL, INCLUSIVE ENCARGOS SOCIAIS DESONERA</t>
  </si>
  <si>
    <t>Valor Total da Composição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</si>
</sst>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_-&quot;R$&quot;* #,##0.00_-;&quot;-R$&quot;* #,##0.00_-;_-&quot;R$&quot;* \-??_-;_-@_-"/>
    <numFmt numFmtId="166" formatCode="#,##0.0000"/>
    <numFmt numFmtId="167" formatCode="_-&quot;R$ &quot;* #,##0.00_-;&quot;-R$ &quot;* #,##0.00_-;_-&quot;R$ &quot;* \-??_-;_-@_-"/>
    <numFmt numFmtId="168" formatCode="&quot;R$&quot;\ #,##0.00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1"/>
    </font>
    <font>
      <b/>
      <sz val="15"/>
      <color indexed="4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Courier New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5">
    <xf numFmtId="4" fontId="0" fillId="0" borderId="0"/>
    <xf numFmtId="4" fontId="1" fillId="0" borderId="0"/>
    <xf numFmtId="9" fontId="13" fillId="0" borderId="0" applyFill="0" applyBorder="0" applyAlignment="0" applyProtection="0"/>
    <xf numFmtId="164" fontId="2" fillId="0" borderId="0"/>
    <xf numFmtId="4" fontId="3" fillId="0" borderId="1" applyFill="0" applyAlignment="0" applyProtection="0"/>
  </cellStyleXfs>
  <cellXfs count="149">
    <xf numFmtId="4" fontId="0" fillId="0" borderId="0" xfId="0"/>
    <xf numFmtId="4" fontId="4" fillId="0" borderId="3" xfId="0" applyFont="1" applyBorder="1" applyAlignment="1">
      <alignment horizontal="center"/>
    </xf>
    <xf numFmtId="4" fontId="0" fillId="0" borderId="3" xfId="0" applyFont="1" applyBorder="1" applyAlignment="1">
      <alignment horizontal="center"/>
    </xf>
    <xf numFmtId="4" fontId="0" fillId="0" borderId="3" xfId="0" applyFont="1" applyBorder="1" applyAlignment="1">
      <alignment horizontal="left"/>
    </xf>
    <xf numFmtId="4" fontId="4" fillId="2" borderId="0" xfId="0" applyFont="1" applyFill="1" applyBorder="1" applyAlignment="1">
      <alignment horizontal="center"/>
    </xf>
    <xf numFmtId="4" fontId="0" fillId="0" borderId="4" xfId="0" applyFont="1" applyBorder="1" applyAlignment="1">
      <alignment horizontal="center"/>
    </xf>
    <xf numFmtId="4" fontId="0" fillId="0" borderId="4" xfId="0" applyFont="1" applyBorder="1" applyAlignment="1"/>
    <xf numFmtId="4" fontId="0" fillId="0" borderId="3" xfId="0" applyFont="1" applyBorder="1" applyAlignment="1"/>
    <xf numFmtId="4" fontId="0" fillId="0" borderId="3" xfId="0" applyFont="1" applyBorder="1" applyAlignment="1">
      <alignment horizontal="center" vertical="center" wrapText="1"/>
    </xf>
    <xf numFmtId="4" fontId="0" fillId="0" borderId="3" xfId="0" applyFont="1" applyBorder="1" applyAlignment="1">
      <alignment horizontal="center" wrapText="1"/>
    </xf>
    <xf numFmtId="4" fontId="0" fillId="0" borderId="3" xfId="0" applyBorder="1" applyAlignment="1">
      <alignment horizontal="center" vertical="center"/>
    </xf>
    <xf numFmtId="4" fontId="0" fillId="0" borderId="3" xfId="0" applyFont="1" applyBorder="1" applyAlignment="1">
      <alignment wrapText="1"/>
    </xf>
    <xf numFmtId="4" fontId="0" fillId="0" borderId="3" xfId="0" applyFont="1" applyBorder="1" applyAlignment="1">
      <alignment horizontal="center" vertical="center"/>
    </xf>
    <xf numFmtId="4" fontId="0" fillId="0" borderId="4" xfId="0" applyFont="1" applyBorder="1" applyAlignment="1">
      <alignment horizontal="center" vertical="center"/>
    </xf>
    <xf numFmtId="4" fontId="0" fillId="0" borderId="5" xfId="0" applyFont="1" applyBorder="1" applyAlignment="1">
      <alignment horizontal="center" wrapText="1"/>
    </xf>
    <xf numFmtId="4" fontId="0" fillId="0" borderId="6" xfId="0" applyFont="1" applyBorder="1" applyAlignment="1">
      <alignment wrapText="1"/>
    </xf>
    <xf numFmtId="4" fontId="0" fillId="0" borderId="4" xfId="0" applyFont="1" applyBorder="1" applyAlignment="1">
      <alignment horizontal="center" wrapText="1"/>
    </xf>
    <xf numFmtId="4" fontId="4" fillId="3" borderId="7" xfId="0" applyFont="1" applyFill="1" applyBorder="1"/>
    <xf numFmtId="4" fontId="4" fillId="3" borderId="8" xfId="0" applyFont="1" applyFill="1" applyBorder="1"/>
    <xf numFmtId="4" fontId="0" fillId="3" borderId="8" xfId="0" applyFont="1" applyFill="1" applyBorder="1"/>
    <xf numFmtId="4" fontId="4" fillId="3" borderId="9" xfId="0" applyFont="1" applyFill="1" applyBorder="1"/>
    <xf numFmtId="4" fontId="4" fillId="3" borderId="0" xfId="0" applyFont="1" applyFill="1" applyBorder="1"/>
    <xf numFmtId="4" fontId="0" fillId="3" borderId="0" xfId="0" applyFont="1" applyFill="1" applyBorder="1"/>
    <xf numFmtId="4" fontId="4" fillId="3" borderId="0" xfId="1" applyFont="1" applyFill="1" applyBorder="1" applyAlignment="1">
      <alignment horizontal="justify" vertical="top" wrapText="1"/>
    </xf>
    <xf numFmtId="4" fontId="4" fillId="3" borderId="0" xfId="1" applyFont="1" applyFill="1" applyBorder="1" applyAlignment="1">
      <alignment horizontal="left" vertical="top"/>
    </xf>
    <xf numFmtId="4" fontId="4" fillId="3" borderId="9" xfId="0" applyFont="1" applyFill="1" applyBorder="1" applyAlignment="1">
      <alignment horizontal="left" vertical="top" wrapText="1"/>
    </xf>
    <xf numFmtId="4" fontId="4" fillId="3" borderId="0" xfId="0" applyFont="1" applyFill="1" applyBorder="1" applyAlignment="1">
      <alignment horizontal="left" vertical="top" wrapText="1"/>
    </xf>
    <xf numFmtId="4" fontId="0" fillId="3" borderId="10" xfId="0" applyFont="1" applyFill="1" applyBorder="1"/>
    <xf numFmtId="4" fontId="0" fillId="3" borderId="11" xfId="0" applyFont="1" applyFill="1" applyBorder="1"/>
    <xf numFmtId="4" fontId="4" fillId="3" borderId="11" xfId="0" applyFont="1" applyFill="1" applyBorder="1" applyAlignment="1">
      <alignment horizontal="center"/>
    </xf>
    <xf numFmtId="4" fontId="4" fillId="3" borderId="11" xfId="0" applyFont="1" applyFill="1" applyBorder="1"/>
    <xf numFmtId="4" fontId="4" fillId="3" borderId="12" xfId="0" applyFont="1" applyFill="1" applyBorder="1" applyAlignment="1">
      <alignment horizontal="center" vertical="center" wrapText="1"/>
    </xf>
    <xf numFmtId="4" fontId="5" fillId="3" borderId="9" xfId="0" applyFont="1" applyFill="1" applyBorder="1" applyAlignment="1">
      <alignment horizontal="center" vertical="center" wrapText="1"/>
    </xf>
    <xf numFmtId="4" fontId="5" fillId="3" borderId="13" xfId="0" applyFont="1" applyFill="1" applyBorder="1" applyAlignment="1">
      <alignment horizontal="center" vertical="center" wrapText="1"/>
    </xf>
    <xf numFmtId="4" fontId="5" fillId="3" borderId="0" xfId="0" applyFont="1" applyFill="1" applyBorder="1" applyAlignment="1">
      <alignment horizontal="center" vertical="center" wrapText="1"/>
    </xf>
    <xf numFmtId="4" fontId="0" fillId="0" borderId="0" xfId="0" applyFont="1"/>
    <xf numFmtId="49" fontId="0" fillId="3" borderId="9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4" fontId="0" fillId="3" borderId="0" xfId="0" applyFont="1" applyFill="1" applyBorder="1" applyAlignment="1">
      <alignment horizontal="left" vertical="center" wrapText="1"/>
    </xf>
    <xf numFmtId="4" fontId="0" fillId="3" borderId="13" xfId="0" applyFont="1" applyFill="1" applyBorder="1" applyAlignment="1">
      <alignment horizontal="center" vertical="center" wrapText="1"/>
    </xf>
    <xf numFmtId="4" fontId="0" fillId="3" borderId="0" xfId="0" applyFont="1" applyFill="1" applyBorder="1" applyAlignment="1">
      <alignment vertical="center" wrapText="1"/>
    </xf>
    <xf numFmtId="4" fontId="7" fillId="0" borderId="0" xfId="0" applyFont="1"/>
    <xf numFmtId="4" fontId="0" fillId="0" borderId="0" xfId="0" applyBorder="1"/>
    <xf numFmtId="4" fontId="0" fillId="0" borderId="0" xfId="0" applyFont="1" applyBorder="1" applyAlignment="1">
      <alignment horizontal="center"/>
    </xf>
    <xf numFmtId="4" fontId="0" fillId="0" borderId="0" xfId="0" applyFont="1" applyBorder="1"/>
    <xf numFmtId="4" fontId="7" fillId="0" borderId="0" xfId="0" applyFont="1" applyBorder="1"/>
    <xf numFmtId="4" fontId="4" fillId="0" borderId="0" xfId="0" applyFont="1" applyBorder="1"/>
    <xf numFmtId="4" fontId="4" fillId="0" borderId="0" xfId="0" applyFont="1"/>
    <xf numFmtId="4" fontId="8" fillId="0" borderId="0" xfId="0" applyFont="1"/>
    <xf numFmtId="4" fontId="4" fillId="3" borderId="21" xfId="0" applyFont="1" applyFill="1" applyBorder="1" applyAlignment="1">
      <alignment horizontal="justify" vertical="top"/>
    </xf>
    <xf numFmtId="4" fontId="0" fillId="3" borderId="13" xfId="0" applyFont="1" applyFill="1" applyBorder="1" applyAlignment="1">
      <alignment horizontal="justify" vertical="top"/>
    </xf>
    <xf numFmtId="4" fontId="0" fillId="3" borderId="12" xfId="0" applyFont="1" applyFill="1" applyBorder="1" applyAlignment="1">
      <alignment horizontal="justify" vertical="top"/>
    </xf>
    <xf numFmtId="166" fontId="0" fillId="0" borderId="0" xfId="0" applyNumberFormat="1"/>
    <xf numFmtId="4" fontId="4" fillId="4" borderId="7" xfId="0" applyFont="1" applyFill="1" applyBorder="1"/>
    <xf numFmtId="4" fontId="4" fillId="4" borderId="8" xfId="0" applyFont="1" applyFill="1" applyBorder="1"/>
    <xf numFmtId="4" fontId="0" fillId="4" borderId="8" xfId="0" applyFill="1" applyBorder="1"/>
    <xf numFmtId="4" fontId="0" fillId="4" borderId="22" xfId="0" applyFill="1" applyBorder="1"/>
    <xf numFmtId="4" fontId="4" fillId="4" borderId="9" xfId="0" applyFont="1" applyFill="1" applyBorder="1"/>
    <xf numFmtId="4" fontId="4" fillId="4" borderId="0" xfId="0" applyFont="1" applyFill="1" applyBorder="1"/>
    <xf numFmtId="4" fontId="0" fillId="4" borderId="0" xfId="0" applyFill="1" applyBorder="1"/>
    <xf numFmtId="4" fontId="4" fillId="4" borderId="0" xfId="1" applyFont="1" applyFill="1" applyBorder="1" applyAlignment="1">
      <alignment horizontal="left" vertical="top" wrapText="1"/>
    </xf>
    <xf numFmtId="4" fontId="4" fillId="4" borderId="0" xfId="1" applyFont="1" applyFill="1" applyBorder="1" applyAlignment="1">
      <alignment horizontal="left" vertical="top"/>
    </xf>
    <xf numFmtId="4" fontId="4" fillId="4" borderId="9" xfId="0" applyFont="1" applyFill="1" applyBorder="1" applyAlignment="1">
      <alignment horizontal="left" vertical="top" wrapText="1"/>
    </xf>
    <xf numFmtId="4" fontId="4" fillId="4" borderId="0" xfId="0" applyFont="1" applyFill="1" applyBorder="1" applyAlignment="1">
      <alignment horizontal="left" vertical="top" wrapText="1"/>
    </xf>
    <xf numFmtId="4" fontId="0" fillId="4" borderId="0" xfId="0" applyFill="1" applyBorder="1" applyAlignment="1"/>
    <xf numFmtId="4" fontId="0" fillId="4" borderId="14" xfId="0" applyFill="1" applyBorder="1" applyAlignment="1"/>
    <xf numFmtId="4" fontId="0" fillId="0" borderId="3" xfId="0" applyBorder="1"/>
    <xf numFmtId="49" fontId="4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4" fontId="4" fillId="0" borderId="12" xfId="0" applyFont="1" applyBorder="1" applyAlignment="1">
      <alignment horizontal="center"/>
    </xf>
    <xf numFmtId="4" fontId="4" fillId="0" borderId="12" xfId="0" applyFont="1" applyBorder="1" applyAlignment="1">
      <alignment horizontal="center" vertical="center"/>
    </xf>
    <xf numFmtId="4" fontId="4" fillId="0" borderId="12" xfId="0" applyFont="1" applyBorder="1" applyAlignment="1">
      <alignment vertical="center"/>
    </xf>
    <xf numFmtId="12" fontId="0" fillId="0" borderId="3" xfId="0" applyNumberFormat="1" applyBorder="1"/>
    <xf numFmtId="167" fontId="0" fillId="0" borderId="3" xfId="0" applyNumberFormat="1" applyBorder="1"/>
    <xf numFmtId="4" fontId="12" fillId="0" borderId="3" xfId="0" applyFont="1" applyBorder="1" applyAlignment="1">
      <alignment vertical="center"/>
    </xf>
    <xf numFmtId="167" fontId="4" fillId="0" borderId="3" xfId="0" applyNumberFormat="1" applyFont="1" applyBorder="1"/>
    <xf numFmtId="168" fontId="5" fillId="3" borderId="13" xfId="0" applyNumberFormat="1" applyFont="1" applyFill="1" applyBorder="1" applyAlignment="1">
      <alignment horizontal="center" vertical="center" wrapText="1"/>
    </xf>
    <xf numFmtId="168" fontId="5" fillId="3" borderId="0" xfId="0" applyNumberFormat="1" applyFont="1" applyFill="1" applyBorder="1" applyAlignment="1">
      <alignment horizontal="center" vertical="center" wrapText="1"/>
    </xf>
    <xf numFmtId="168" fontId="5" fillId="3" borderId="14" xfId="0" applyNumberFormat="1" applyFont="1" applyFill="1" applyBorder="1" applyAlignment="1">
      <alignment horizontal="center" vertical="center" wrapText="1"/>
    </xf>
    <xf numFmtId="4" fontId="6" fillId="2" borderId="15" xfId="0" applyFont="1" applyFill="1" applyBorder="1" applyAlignment="1">
      <alignment horizontal="center" vertical="center" wrapText="1"/>
    </xf>
    <xf numFmtId="4" fontId="4" fillId="2" borderId="16" xfId="0" applyFont="1" applyFill="1" applyBorder="1" applyAlignment="1">
      <alignment horizontal="center" vertical="center" wrapText="1"/>
    </xf>
    <xf numFmtId="4" fontId="4" fillId="2" borderId="16" xfId="0" applyFont="1" applyFill="1" applyBorder="1" applyAlignment="1">
      <alignment vertical="center" wrapText="1"/>
    </xf>
    <xf numFmtId="168" fontId="5" fillId="2" borderId="16" xfId="0" applyNumberFormat="1" applyFont="1" applyFill="1" applyBorder="1" applyAlignment="1">
      <alignment horizontal="center" vertical="center" wrapText="1"/>
    </xf>
    <xf numFmtId="168" fontId="6" fillId="2" borderId="17" xfId="0" applyNumberFormat="1" applyFont="1" applyFill="1" applyBorder="1" applyAlignment="1">
      <alignment horizontal="center" vertical="center" wrapText="1"/>
    </xf>
    <xf numFmtId="168" fontId="6" fillId="2" borderId="16" xfId="0" applyNumberFormat="1" applyFont="1" applyFill="1" applyBorder="1" applyAlignment="1">
      <alignment vertical="center" wrapText="1"/>
    </xf>
    <xf numFmtId="168" fontId="6" fillId="2" borderId="18" xfId="0" applyNumberFormat="1" applyFont="1" applyFill="1" applyBorder="1" applyAlignment="1">
      <alignment vertical="center" wrapText="1"/>
    </xf>
    <xf numFmtId="168" fontId="4" fillId="2" borderId="16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13" xfId="0" applyFont="1" applyBorder="1" applyAlignment="1">
      <alignment horizontal="center" vertical="center" wrapText="1"/>
    </xf>
    <xf numFmtId="4" fontId="0" fillId="0" borderId="0" xfId="0" applyFont="1" applyBorder="1" applyAlignment="1">
      <alignment vertical="center" wrapText="1"/>
    </xf>
    <xf numFmtId="168" fontId="0" fillId="0" borderId="13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vertical="center"/>
    </xf>
    <xf numFmtId="49" fontId="0" fillId="2" borderId="15" xfId="0" applyNumberFormat="1" applyFont="1" applyFill="1" applyBorder="1" applyAlignment="1">
      <alignment horizontal="center" vertical="center" wrapText="1"/>
    </xf>
    <xf numFmtId="4" fontId="4" fillId="2" borderId="17" xfId="0" applyFont="1" applyFill="1" applyBorder="1" applyAlignment="1">
      <alignment vertical="center" wrapText="1"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vertical="center"/>
    </xf>
    <xf numFmtId="168" fontId="0" fillId="2" borderId="18" xfId="0" applyNumberFormat="1" applyFont="1" applyFill="1" applyBorder="1" applyAlignment="1">
      <alignment vertical="center"/>
    </xf>
    <xf numFmtId="168" fontId="4" fillId="2" borderId="18" xfId="0" applyNumberFormat="1" applyFont="1" applyFill="1" applyBorder="1" applyAlignment="1">
      <alignment vertical="center"/>
    </xf>
    <xf numFmtId="3" fontId="4" fillId="2" borderId="16" xfId="0" applyNumberFormat="1" applyFont="1" applyFill="1" applyBorder="1" applyAlignment="1">
      <alignment horizontal="center" vertical="center" wrapText="1"/>
    </xf>
    <xf numFmtId="4" fontId="4" fillId="2" borderId="17" xfId="0" applyFont="1" applyFill="1" applyBorder="1" applyAlignment="1">
      <alignment horizontal="left" vertical="center" wrapText="1"/>
    </xf>
    <xf numFmtId="168" fontId="0" fillId="3" borderId="13" xfId="0" applyNumberFormat="1" applyFont="1" applyFill="1" applyBorder="1" applyAlignment="1">
      <alignment horizontal="center" vertical="center"/>
    </xf>
    <xf numFmtId="168" fontId="0" fillId="3" borderId="13" xfId="0" applyNumberFormat="1" applyFont="1" applyFill="1" applyBorder="1" applyAlignment="1">
      <alignment vertical="center"/>
    </xf>
    <xf numFmtId="168" fontId="0" fillId="3" borderId="14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horizontal="center" vertical="center" wrapText="1"/>
    </xf>
    <xf numFmtId="4" fontId="4" fillId="3" borderId="0" xfId="0" applyFont="1" applyFill="1" applyBorder="1" applyAlignment="1">
      <alignment horizontal="left" vertical="center" wrapText="1"/>
    </xf>
    <xf numFmtId="168" fontId="4" fillId="3" borderId="14" xfId="0" applyNumberFormat="1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horizontal="center" vertical="center" wrapText="1"/>
    </xf>
    <xf numFmtId="168" fontId="4" fillId="2" borderId="16" xfId="0" applyNumberFormat="1" applyFont="1" applyFill="1" applyBorder="1" applyAlignment="1">
      <alignment horizontal="center" vertical="center"/>
    </xf>
    <xf numFmtId="168" fontId="4" fillId="2" borderId="20" xfId="0" applyNumberFormat="1" applyFont="1" applyFill="1" applyBorder="1" applyAlignment="1">
      <alignment vertical="center"/>
    </xf>
    <xf numFmtId="4" fontId="10" fillId="2" borderId="4" xfId="0" applyFont="1" applyFill="1" applyBorder="1" applyAlignment="1">
      <alignment horizontal="center" vertical="center" wrapText="1"/>
    </xf>
    <xf numFmtId="4" fontId="10" fillId="2" borderId="3" xfId="0" applyFont="1" applyFill="1" applyBorder="1" applyAlignment="1">
      <alignment horizontal="center" vertical="center" wrapText="1"/>
    </xf>
    <xf numFmtId="4" fontId="10" fillId="2" borderId="5" xfId="0" applyFont="1" applyFill="1" applyBorder="1" applyAlignment="1">
      <alignment vertical="center" wrapText="1"/>
    </xf>
    <xf numFmtId="168" fontId="10" fillId="2" borderId="3" xfId="0" applyNumberFormat="1" applyFont="1" applyFill="1" applyBorder="1" applyAlignment="1">
      <alignment horizontal="center" vertical="center" wrapText="1"/>
    </xf>
    <xf numFmtId="168" fontId="10" fillId="2" borderId="5" xfId="0" applyNumberFormat="1" applyFont="1" applyFill="1" applyBorder="1" applyAlignment="1">
      <alignment horizontal="center" vertical="center" wrapText="1"/>
    </xf>
    <xf numFmtId="168" fontId="10" fillId="2" borderId="3" xfId="0" applyNumberFormat="1" applyFont="1" applyFill="1" applyBorder="1" applyAlignment="1">
      <alignment horizontal="right" vertical="center" wrapText="1"/>
    </xf>
    <xf numFmtId="168" fontId="10" fillId="2" borderId="6" xfId="0" applyNumberFormat="1" applyFont="1" applyFill="1" applyBorder="1" applyAlignment="1">
      <alignment horizontal="right" vertical="center" wrapText="1"/>
    </xf>
    <xf numFmtId="10" fontId="0" fillId="0" borderId="3" xfId="0" applyNumberFormat="1" applyBorder="1" applyAlignment="1">
      <alignment horizontal="center" vertical="center"/>
    </xf>
    <xf numFmtId="4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Font="1" applyBorder="1" applyAlignment="1">
      <alignment horizontal="left" vertical="center" wrapText="1"/>
    </xf>
    <xf numFmtId="9" fontId="0" fillId="0" borderId="3" xfId="0" applyNumberFormat="1" applyFont="1" applyBorder="1" applyAlignment="1">
      <alignment horizontal="left" vertical="center" wrapText="1"/>
    </xf>
    <xf numFmtId="4" fontId="0" fillId="0" borderId="3" xfId="0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 wrapText="1"/>
    </xf>
    <xf numFmtId="4" fontId="4" fillId="0" borderId="3" xfId="0" applyFont="1" applyBorder="1" applyAlignment="1">
      <alignment horizontal="center"/>
    </xf>
    <xf numFmtId="4" fontId="4" fillId="0" borderId="0" xfId="0" applyFont="1" applyBorder="1" applyAlignment="1">
      <alignment horizontal="center"/>
    </xf>
    <xf numFmtId="4" fontId="4" fillId="2" borderId="2" xfId="0" applyFont="1" applyFill="1" applyBorder="1" applyAlignment="1">
      <alignment horizontal="center"/>
    </xf>
    <xf numFmtId="4" fontId="0" fillId="0" borderId="3" xfId="0" applyFont="1" applyBorder="1" applyAlignment="1">
      <alignment horizontal="center"/>
    </xf>
    <xf numFmtId="4" fontId="0" fillId="0" borderId="3" xfId="0" applyBorder="1" applyAlignment="1">
      <alignment horizontal="center"/>
    </xf>
    <xf numFmtId="4" fontId="0" fillId="0" borderId="3" xfId="0" applyFont="1" applyBorder="1" applyAlignment="1">
      <alignment horizontal="left" wrapText="1"/>
    </xf>
    <xf numFmtId="4" fontId="0" fillId="0" borderId="3" xfId="0" applyFont="1" applyBorder="1" applyAlignment="1">
      <alignment horizontal="center" wrapText="1"/>
    </xf>
    <xf numFmtId="4" fontId="4" fillId="3" borderId="9" xfId="1" applyFont="1" applyFill="1" applyBorder="1" applyAlignment="1">
      <alignment horizontal="left" vertical="top" wrapText="1"/>
    </xf>
    <xf numFmtId="4" fontId="4" fillId="3" borderId="0" xfId="1" applyFont="1" applyFill="1" applyBorder="1" applyAlignment="1">
      <alignment horizontal="left" vertical="top"/>
    </xf>
    <xf numFmtId="4" fontId="4" fillId="3" borderId="9" xfId="0" applyFont="1" applyFill="1" applyBorder="1" applyAlignment="1">
      <alignment horizontal="left" vertical="top" wrapText="1"/>
    </xf>
    <xf numFmtId="4" fontId="4" fillId="4" borderId="9" xfId="1" applyFont="1" applyFill="1" applyBorder="1" applyAlignment="1">
      <alignment horizontal="left" vertical="top" wrapText="1"/>
    </xf>
    <xf numFmtId="4" fontId="4" fillId="4" borderId="9" xfId="0" applyFont="1" applyFill="1" applyBorder="1" applyAlignment="1">
      <alignment horizontal="left" vertical="top" wrapText="1"/>
    </xf>
    <xf numFmtId="4" fontId="11" fillId="4" borderId="12" xfId="0" applyFont="1" applyFill="1" applyBorder="1" applyAlignment="1">
      <alignment horizontal="center"/>
    </xf>
    <xf numFmtId="4" fontId="4" fillId="3" borderId="3" xfId="0" applyFont="1" applyFill="1" applyBorder="1" applyAlignment="1">
      <alignment horizontal="center" vertical="center" wrapText="1"/>
    </xf>
    <xf numFmtId="4" fontId="4" fillId="0" borderId="3" xfId="0" applyFont="1" applyBorder="1" applyAlignment="1">
      <alignment horizontal="center" vertical="center" wrapText="1"/>
    </xf>
    <xf numFmtId="4" fontId="4" fillId="3" borderId="23" xfId="0" applyFont="1" applyFill="1" applyBorder="1" applyAlignment="1">
      <alignment horizontal="center"/>
    </xf>
    <xf numFmtId="4" fontId="4" fillId="0" borderId="12" xfId="0" applyFont="1" applyBorder="1" applyAlignment="1">
      <alignment horizontal="center"/>
    </xf>
  </cellXfs>
  <cellStyles count="5">
    <cellStyle name="Normal" xfId="0" builtinId="0"/>
    <cellStyle name="Normal_Planilha Escola Municipal Nova Esperança" xfId="1"/>
    <cellStyle name="Porcentagem 3 2" xfId="2"/>
    <cellStyle name="TableStyleLight1" xfId="3"/>
    <cellStyle name="Título 1 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0</xdr:row>
      <xdr:rowOff>66675</xdr:rowOff>
    </xdr:from>
    <xdr:to>
      <xdr:col>7</xdr:col>
      <xdr:colOff>771525</xdr:colOff>
      <xdr:row>5</xdr:row>
      <xdr:rowOff>47625</xdr:rowOff>
    </xdr:to>
    <xdr:pic>
      <xdr:nvPicPr>
        <xdr:cNvPr id="2049" name="Picture 5">
          <a:extLst>
            <a:ext uri="{FF2B5EF4-FFF2-40B4-BE49-F238E27FC236}">
              <a16:creationId xmlns:a16="http://schemas.microsoft.com/office/drawing/2014/main" xmlns="" id="{421861DF-3007-4312-BDEE-08516A19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6675"/>
          <a:ext cx="183832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142875</xdr:rowOff>
    </xdr:from>
    <xdr:to>
      <xdr:col>6</xdr:col>
      <xdr:colOff>381000</xdr:colOff>
      <xdr:row>6</xdr:row>
      <xdr:rowOff>95250</xdr:rowOff>
    </xdr:to>
    <xdr:pic>
      <xdr:nvPicPr>
        <xdr:cNvPr id="3075" name="Picture 5">
          <a:extLst>
            <a:ext uri="{FF2B5EF4-FFF2-40B4-BE49-F238E27FC236}">
              <a16:creationId xmlns:a16="http://schemas.microsoft.com/office/drawing/2014/main" xmlns="" id="{FC2B770D-A2D5-4EB3-ADD8-D6BB0396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42875"/>
          <a:ext cx="24098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F156"/>
  <sheetViews>
    <sheetView topLeftCell="A136" zoomScaleSheetLayoutView="100" workbookViewId="0">
      <selection activeCell="I39" sqref="I39"/>
    </sheetView>
  </sheetViews>
  <sheetFormatPr defaultRowHeight="12.75" x14ac:dyDescent="0.2"/>
  <cols>
    <col min="1" max="1" width="30.28515625" customWidth="1"/>
    <col min="3" max="3" width="15.85546875" customWidth="1"/>
    <col min="4" max="4" width="11" customWidth="1"/>
    <col min="5" max="5" width="12" customWidth="1"/>
  </cols>
  <sheetData>
    <row r="1" spans="1:6" x14ac:dyDescent="0.2">
      <c r="A1" s="133" t="s">
        <v>0</v>
      </c>
      <c r="B1" s="133"/>
      <c r="C1" s="133"/>
      <c r="D1" s="133"/>
      <c r="E1" s="133"/>
      <c r="F1" s="133"/>
    </row>
    <row r="2" spans="1:6" x14ac:dyDescent="0.2">
      <c r="A2" s="134"/>
      <c r="B2" s="134"/>
      <c r="C2" s="134"/>
      <c r="D2" s="134"/>
      <c r="E2" s="134"/>
      <c r="F2" s="134"/>
    </row>
    <row r="3" spans="1:6" x14ac:dyDescent="0.2">
      <c r="A3" s="132" t="s">
        <v>1</v>
      </c>
      <c r="B3" s="132"/>
      <c r="C3" s="132"/>
      <c r="D3" s="132"/>
      <c r="E3" s="132"/>
      <c r="F3" s="132"/>
    </row>
    <row r="4" spans="1:6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">
      <c r="A5" s="3" t="s">
        <v>8</v>
      </c>
      <c r="B5" s="2">
        <v>1</v>
      </c>
      <c r="C5" s="2">
        <v>2</v>
      </c>
      <c r="D5" s="1"/>
      <c r="E5" s="1">
        <v>1.5</v>
      </c>
      <c r="F5" s="2">
        <f>B5*C5*E5</f>
        <v>3</v>
      </c>
    </row>
    <row r="6" spans="1:6" x14ac:dyDescent="0.2">
      <c r="A6" s="3"/>
      <c r="B6" s="2"/>
      <c r="C6" s="2"/>
      <c r="D6" s="1"/>
      <c r="E6" s="1"/>
      <c r="F6" s="2"/>
    </row>
    <row r="7" spans="1:6" x14ac:dyDescent="0.2">
      <c r="A7" s="132" t="s">
        <v>9</v>
      </c>
      <c r="B7" s="132"/>
      <c r="C7" s="132"/>
      <c r="D7" s="132"/>
      <c r="E7" s="132"/>
      <c r="F7" s="1">
        <f>SUM(F5:F6)</f>
        <v>3</v>
      </c>
    </row>
    <row r="8" spans="1:6" x14ac:dyDescent="0.2">
      <c r="A8" s="4"/>
      <c r="B8" s="4"/>
      <c r="C8" s="4"/>
      <c r="D8" s="4"/>
      <c r="E8" s="4"/>
      <c r="F8" s="4"/>
    </row>
    <row r="9" spans="1:6" x14ac:dyDescent="0.2">
      <c r="A9" s="132" t="s">
        <v>10</v>
      </c>
      <c r="B9" s="132"/>
      <c r="C9" s="132"/>
      <c r="D9" s="132"/>
      <c r="E9" s="132"/>
      <c r="F9" s="132"/>
    </row>
    <row r="10" spans="1:6" x14ac:dyDescent="0.2">
      <c r="A10" s="2" t="s">
        <v>2</v>
      </c>
      <c r="B10" s="2" t="s">
        <v>3</v>
      </c>
      <c r="C10" s="2" t="s">
        <v>11</v>
      </c>
      <c r="D10" s="2"/>
      <c r="E10" s="2"/>
      <c r="F10" s="2" t="s">
        <v>7</v>
      </c>
    </row>
    <row r="11" spans="1:6" x14ac:dyDescent="0.2">
      <c r="A11" s="2" t="s">
        <v>12</v>
      </c>
      <c r="B11" s="2">
        <v>2</v>
      </c>
      <c r="C11" s="2">
        <v>20</v>
      </c>
      <c r="D11" s="2"/>
      <c r="E11" s="2"/>
      <c r="F11" s="2">
        <f>B11*C11</f>
        <v>40</v>
      </c>
    </row>
    <row r="12" spans="1:6" x14ac:dyDescent="0.2">
      <c r="A12" s="2"/>
      <c r="B12" s="2"/>
      <c r="C12" s="2"/>
      <c r="D12" s="2"/>
      <c r="E12" s="2"/>
      <c r="F12" s="2">
        <f>B12*C12*D12*E12</f>
        <v>0</v>
      </c>
    </row>
    <row r="13" spans="1:6" x14ac:dyDescent="0.2">
      <c r="A13" s="132" t="s">
        <v>13</v>
      </c>
      <c r="B13" s="132"/>
      <c r="C13" s="132"/>
      <c r="D13" s="132"/>
      <c r="E13" s="132"/>
      <c r="F13" s="1">
        <f>SUM(F11:F12)</f>
        <v>40</v>
      </c>
    </row>
    <row r="14" spans="1:6" x14ac:dyDescent="0.2">
      <c r="A14" s="4"/>
      <c r="B14" s="4"/>
      <c r="C14" s="4"/>
      <c r="D14" s="4"/>
      <c r="E14" s="4"/>
      <c r="F14" s="4"/>
    </row>
    <row r="15" spans="1:6" x14ac:dyDescent="0.2">
      <c r="A15" s="132" t="s">
        <v>14</v>
      </c>
      <c r="B15" s="132"/>
      <c r="C15" s="132"/>
      <c r="D15" s="132"/>
      <c r="E15" s="132"/>
      <c r="F15" s="132"/>
    </row>
    <row r="16" spans="1:6" x14ac:dyDescent="0.2">
      <c r="A16" s="2" t="s">
        <v>2</v>
      </c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</row>
    <row r="17" spans="1:6" x14ac:dyDescent="0.2">
      <c r="A17" s="2" t="s">
        <v>15</v>
      </c>
      <c r="B17" s="2">
        <v>1</v>
      </c>
      <c r="C17" s="2">
        <v>3.14</v>
      </c>
      <c r="D17" s="2">
        <f>2.5*2.5</f>
        <v>6.25</v>
      </c>
      <c r="E17" s="2">
        <v>0.08</v>
      </c>
      <c r="F17" s="2">
        <f>B17*C17*D17*E17</f>
        <v>1.57</v>
      </c>
    </row>
    <row r="18" spans="1:6" x14ac:dyDescent="0.2">
      <c r="A18" s="2" t="s">
        <v>16</v>
      </c>
      <c r="B18" s="2">
        <v>4</v>
      </c>
      <c r="C18" s="2">
        <v>0.15</v>
      </c>
      <c r="D18" s="2">
        <v>0.15</v>
      </c>
      <c r="E18" s="2">
        <v>0.6</v>
      </c>
      <c r="F18" s="2">
        <f>B18*C18*D18*E18</f>
        <v>5.3999999999999999E-2</v>
      </c>
    </row>
    <row r="19" spans="1:6" x14ac:dyDescent="0.2">
      <c r="A19" s="132" t="s">
        <v>17</v>
      </c>
      <c r="B19" s="132"/>
      <c r="C19" s="132"/>
      <c r="D19" s="132"/>
      <c r="E19" s="132"/>
      <c r="F19" s="1">
        <f>SUM(F17:F18)</f>
        <v>1.6240000000000001</v>
      </c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132" t="s">
        <v>18</v>
      </c>
      <c r="B21" s="132"/>
      <c r="C21" s="132"/>
      <c r="D21" s="132"/>
      <c r="E21" s="132"/>
      <c r="F21" s="132"/>
    </row>
    <row r="22" spans="1:6" x14ac:dyDescent="0.2">
      <c r="A22" s="2" t="s">
        <v>2</v>
      </c>
      <c r="B22" s="2" t="s">
        <v>19</v>
      </c>
      <c r="C22" s="2" t="s">
        <v>20</v>
      </c>
      <c r="D22" s="2"/>
      <c r="E22" s="2"/>
      <c r="F22" s="2" t="s">
        <v>7</v>
      </c>
    </row>
    <row r="23" spans="1:6" x14ac:dyDescent="0.2">
      <c r="A23" s="2" t="s">
        <v>21</v>
      </c>
      <c r="B23" s="2">
        <v>8</v>
      </c>
      <c r="C23" s="2">
        <v>30</v>
      </c>
      <c r="D23" s="2"/>
      <c r="E23" s="2"/>
      <c r="F23" s="2">
        <f>B23*C23</f>
        <v>240</v>
      </c>
    </row>
    <row r="24" spans="1:6" x14ac:dyDescent="0.2">
      <c r="A24" s="2"/>
      <c r="B24" s="2"/>
      <c r="C24" s="2"/>
      <c r="D24" s="2"/>
      <c r="E24" s="2"/>
      <c r="F24" s="2"/>
    </row>
    <row r="25" spans="1:6" x14ac:dyDescent="0.2">
      <c r="A25" s="132" t="s">
        <v>22</v>
      </c>
      <c r="B25" s="132"/>
      <c r="C25" s="132"/>
      <c r="D25" s="132"/>
      <c r="E25" s="132"/>
      <c r="F25" s="1">
        <f>SUM(F23:F24)</f>
        <v>240</v>
      </c>
    </row>
    <row r="26" spans="1:6" x14ac:dyDescent="0.2">
      <c r="A26" s="4"/>
      <c r="B26" s="4"/>
      <c r="C26" s="4"/>
      <c r="D26" s="4"/>
      <c r="E26" s="4"/>
      <c r="F26" s="4"/>
    </row>
    <row r="27" spans="1:6" x14ac:dyDescent="0.2">
      <c r="A27" s="132" t="s">
        <v>23</v>
      </c>
      <c r="B27" s="132"/>
      <c r="C27" s="132"/>
      <c r="D27" s="132"/>
      <c r="E27" s="132"/>
      <c r="F27" s="132"/>
    </row>
    <row r="28" spans="1:6" x14ac:dyDescent="0.2">
      <c r="A28" s="2" t="s">
        <v>2</v>
      </c>
      <c r="B28" s="2" t="s">
        <v>3</v>
      </c>
      <c r="C28" s="2" t="s">
        <v>4</v>
      </c>
      <c r="D28" s="2" t="s">
        <v>5</v>
      </c>
      <c r="E28" s="2" t="s">
        <v>6</v>
      </c>
      <c r="F28" s="2" t="s">
        <v>7</v>
      </c>
    </row>
    <row r="29" spans="1:6" x14ac:dyDescent="0.2">
      <c r="A29" s="2" t="s">
        <v>24</v>
      </c>
      <c r="B29" s="2">
        <v>2</v>
      </c>
      <c r="C29" s="2">
        <v>0.2</v>
      </c>
      <c r="D29" s="2">
        <v>0.2</v>
      </c>
      <c r="E29" s="2">
        <f>0.8+0.5</f>
        <v>1.3</v>
      </c>
      <c r="F29" s="2">
        <f>B29*C29*D29*E29</f>
        <v>0.10400000000000002</v>
      </c>
    </row>
    <row r="30" spans="1:6" x14ac:dyDescent="0.2">
      <c r="A30" s="2" t="s">
        <v>24</v>
      </c>
      <c r="B30" s="2">
        <v>2</v>
      </c>
      <c r="C30" s="2">
        <v>0.2</v>
      </c>
      <c r="D30" s="2">
        <v>0.2</v>
      </c>
      <c r="E30" s="2">
        <f>1.25+0.5</f>
        <v>1.75</v>
      </c>
      <c r="F30" s="2">
        <f>B30*C30*D30*E30</f>
        <v>0.14000000000000001</v>
      </c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132" t="s">
        <v>17</v>
      </c>
      <c r="B32" s="132"/>
      <c r="C32" s="132"/>
      <c r="D32" s="132"/>
      <c r="E32" s="132"/>
      <c r="F32" s="1">
        <f>SUM(F29:F31)</f>
        <v>0.24400000000000005</v>
      </c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132" t="s">
        <v>25</v>
      </c>
      <c r="B34" s="132"/>
      <c r="C34" s="132"/>
      <c r="D34" s="132"/>
      <c r="E34" s="132"/>
      <c r="F34" s="132"/>
    </row>
    <row r="35" spans="1:6" x14ac:dyDescent="0.2">
      <c r="A35" s="2" t="s">
        <v>2</v>
      </c>
      <c r="B35" s="2" t="s">
        <v>3</v>
      </c>
      <c r="C35" s="2" t="s">
        <v>4</v>
      </c>
      <c r="D35" s="2" t="s">
        <v>5</v>
      </c>
      <c r="E35" s="2" t="s">
        <v>26</v>
      </c>
      <c r="F35" s="2" t="s">
        <v>7</v>
      </c>
    </row>
    <row r="36" spans="1:6" x14ac:dyDescent="0.2">
      <c r="A36" s="2" t="s">
        <v>27</v>
      </c>
      <c r="B36" s="2">
        <v>1</v>
      </c>
      <c r="C36" s="2">
        <v>480</v>
      </c>
      <c r="D36" s="2">
        <v>0.6</v>
      </c>
      <c r="E36" s="2">
        <v>0.7</v>
      </c>
      <c r="F36" s="2">
        <f>B36*C36*D36*E36</f>
        <v>201.6</v>
      </c>
    </row>
    <row r="37" spans="1:6" x14ac:dyDescent="0.2">
      <c r="A37" s="2" t="s">
        <v>28</v>
      </c>
      <c r="B37" s="2"/>
      <c r="C37" s="2"/>
      <c r="D37" s="2"/>
      <c r="E37" s="2"/>
      <c r="F37" s="2">
        <v>84</v>
      </c>
    </row>
    <row r="38" spans="1:6" x14ac:dyDescent="0.2">
      <c r="A38" s="2"/>
      <c r="B38" s="2"/>
      <c r="C38" s="2"/>
      <c r="D38" s="2"/>
      <c r="E38" s="2"/>
      <c r="F38" s="2">
        <f>B38*C38*D38*E38</f>
        <v>0</v>
      </c>
    </row>
    <row r="39" spans="1:6" x14ac:dyDescent="0.2">
      <c r="A39" s="132" t="s">
        <v>9</v>
      </c>
      <c r="B39" s="132"/>
      <c r="C39" s="132"/>
      <c r="D39" s="132"/>
      <c r="E39" s="132"/>
      <c r="F39" s="1">
        <f>SUM(F36:F38)</f>
        <v>285.60000000000002</v>
      </c>
    </row>
    <row r="40" spans="1:6" x14ac:dyDescent="0.2">
      <c r="A40" s="4"/>
      <c r="B40" s="4"/>
      <c r="C40" s="4"/>
      <c r="D40" s="4"/>
      <c r="E40" s="4"/>
      <c r="F40" s="4"/>
    </row>
    <row r="41" spans="1:6" x14ac:dyDescent="0.2">
      <c r="A41" s="132" t="s">
        <v>29</v>
      </c>
      <c r="B41" s="132"/>
      <c r="C41" s="132"/>
      <c r="D41" s="132"/>
      <c r="E41" s="132"/>
      <c r="F41" s="132"/>
    </row>
    <row r="42" spans="1:6" x14ac:dyDescent="0.2">
      <c r="A42" s="2" t="s">
        <v>2</v>
      </c>
      <c r="B42" s="2" t="s">
        <v>3</v>
      </c>
      <c r="C42" s="2" t="s">
        <v>4</v>
      </c>
      <c r="D42" s="2" t="s">
        <v>5</v>
      </c>
      <c r="E42" s="2" t="s">
        <v>6</v>
      </c>
      <c r="F42" s="2" t="s">
        <v>7</v>
      </c>
    </row>
    <row r="43" spans="1:6" x14ac:dyDescent="0.2">
      <c r="A43" s="2" t="s">
        <v>27</v>
      </c>
      <c r="B43" s="2">
        <v>1</v>
      </c>
      <c r="C43" s="2">
        <v>480</v>
      </c>
      <c r="D43" s="2">
        <v>0.6</v>
      </c>
      <c r="E43" s="2">
        <v>0.3</v>
      </c>
      <c r="F43" s="2">
        <f>B43*C43*D43*E43</f>
        <v>86.399999999999991</v>
      </c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132" t="s">
        <v>9</v>
      </c>
      <c r="B45" s="132"/>
      <c r="C45" s="132"/>
      <c r="D45" s="132"/>
      <c r="E45" s="132"/>
      <c r="F45" s="1">
        <f>SUM(F43:F44)</f>
        <v>86.399999999999991</v>
      </c>
    </row>
    <row r="46" spans="1:6" x14ac:dyDescent="0.2">
      <c r="A46" s="4"/>
      <c r="B46" s="4"/>
      <c r="C46" s="4"/>
      <c r="D46" s="4"/>
      <c r="E46" s="4"/>
      <c r="F46" s="4"/>
    </row>
    <row r="47" spans="1:6" x14ac:dyDescent="0.2">
      <c r="A47" s="132" t="s">
        <v>30</v>
      </c>
      <c r="B47" s="132"/>
      <c r="C47" s="132"/>
      <c r="D47" s="132"/>
      <c r="E47" s="132"/>
      <c r="F47" s="132"/>
    </row>
    <row r="48" spans="1:6" x14ac:dyDescent="0.2">
      <c r="A48" s="2" t="s">
        <v>2</v>
      </c>
      <c r="B48" s="2" t="s">
        <v>3</v>
      </c>
      <c r="C48" s="2" t="s">
        <v>4</v>
      </c>
      <c r="D48" s="2" t="s">
        <v>5</v>
      </c>
      <c r="E48" s="2" t="s">
        <v>6</v>
      </c>
      <c r="F48" s="2" t="s">
        <v>7</v>
      </c>
    </row>
    <row r="49" spans="1:6" x14ac:dyDescent="0.2">
      <c r="A49" s="2" t="s">
        <v>27</v>
      </c>
      <c r="B49" s="2">
        <v>1</v>
      </c>
      <c r="C49" s="2">
        <v>480</v>
      </c>
      <c r="D49" s="2">
        <f>0.6+0.4</f>
        <v>1</v>
      </c>
      <c r="E49" s="2"/>
      <c r="F49" s="2">
        <f>B49*C49*D49</f>
        <v>480</v>
      </c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132" t="s">
        <v>9</v>
      </c>
      <c r="B52" s="132"/>
      <c r="C52" s="132"/>
      <c r="D52" s="132"/>
      <c r="E52" s="132"/>
      <c r="F52" s="1">
        <f>SUM(F49:F51)</f>
        <v>480</v>
      </c>
    </row>
    <row r="53" spans="1:6" x14ac:dyDescent="0.2">
      <c r="A53" s="4"/>
      <c r="B53" s="4"/>
      <c r="C53" s="4"/>
      <c r="D53" s="4"/>
      <c r="E53" s="4"/>
      <c r="F53" s="4"/>
    </row>
    <row r="54" spans="1:6" x14ac:dyDescent="0.2">
      <c r="A54" s="132" t="s">
        <v>31</v>
      </c>
      <c r="B54" s="132"/>
      <c r="C54" s="132"/>
      <c r="D54" s="132"/>
      <c r="E54" s="132"/>
      <c r="F54" s="132"/>
    </row>
    <row r="55" spans="1:6" x14ac:dyDescent="0.2">
      <c r="A55" s="2" t="s">
        <v>2</v>
      </c>
      <c r="B55" s="5" t="s">
        <v>32</v>
      </c>
      <c r="C55" s="135" t="s">
        <v>33</v>
      </c>
      <c r="D55" s="135"/>
      <c r="E55" s="135"/>
      <c r="F55" s="2" t="s">
        <v>7</v>
      </c>
    </row>
    <row r="56" spans="1:6" x14ac:dyDescent="0.2">
      <c r="A56" s="2" t="s">
        <v>34</v>
      </c>
      <c r="B56" s="6">
        <v>12</v>
      </c>
      <c r="C56" s="135" t="s">
        <v>35</v>
      </c>
      <c r="D56" s="135"/>
      <c r="E56" s="135"/>
      <c r="F56" s="2">
        <v>7.9</v>
      </c>
    </row>
    <row r="57" spans="1:6" x14ac:dyDescent="0.2">
      <c r="A57" s="2" t="s">
        <v>34</v>
      </c>
      <c r="B57" s="6">
        <v>12</v>
      </c>
      <c r="C57" s="135" t="s">
        <v>36</v>
      </c>
      <c r="D57" s="135"/>
      <c r="E57" s="135"/>
      <c r="F57" s="2">
        <v>9.3000000000000007</v>
      </c>
    </row>
    <row r="58" spans="1:6" x14ac:dyDescent="0.2">
      <c r="A58" s="2"/>
      <c r="B58" s="6"/>
      <c r="C58" s="135"/>
      <c r="D58" s="135"/>
      <c r="E58" s="135"/>
      <c r="F58" s="2"/>
    </row>
    <row r="59" spans="1:6" x14ac:dyDescent="0.2">
      <c r="A59" s="2"/>
      <c r="B59" s="2"/>
      <c r="C59" s="136"/>
      <c r="D59" s="136"/>
      <c r="E59" s="136"/>
      <c r="F59" s="2"/>
    </row>
    <row r="60" spans="1:6" x14ac:dyDescent="0.2">
      <c r="A60" s="132" t="s">
        <v>9</v>
      </c>
      <c r="B60" s="132"/>
      <c r="C60" s="132"/>
      <c r="D60" s="132"/>
      <c r="E60" s="132"/>
      <c r="F60" s="1">
        <f>SUM(F56:F59)</f>
        <v>17.200000000000003</v>
      </c>
    </row>
    <row r="61" spans="1:6" x14ac:dyDescent="0.2">
      <c r="A61" s="4"/>
      <c r="B61" s="4"/>
      <c r="C61" s="4"/>
      <c r="D61" s="4"/>
      <c r="E61" s="4"/>
      <c r="F61" s="4"/>
    </row>
    <row r="62" spans="1:6" x14ac:dyDescent="0.2">
      <c r="A62" s="132" t="s">
        <v>37</v>
      </c>
      <c r="B62" s="132"/>
      <c r="C62" s="132"/>
      <c r="D62" s="132"/>
      <c r="E62" s="132"/>
      <c r="F62" s="132"/>
    </row>
    <row r="63" spans="1:6" x14ac:dyDescent="0.2">
      <c r="A63" s="2" t="s">
        <v>2</v>
      </c>
      <c r="B63" s="5" t="s">
        <v>32</v>
      </c>
      <c r="C63" s="135" t="s">
        <v>33</v>
      </c>
      <c r="D63" s="135"/>
      <c r="E63" s="135"/>
      <c r="F63" s="2" t="s">
        <v>7</v>
      </c>
    </row>
    <row r="64" spans="1:6" x14ac:dyDescent="0.2">
      <c r="A64" s="2" t="s">
        <v>34</v>
      </c>
      <c r="B64" s="6">
        <v>25</v>
      </c>
      <c r="C64" s="135" t="s">
        <v>38</v>
      </c>
      <c r="D64" s="135"/>
      <c r="E64" s="135"/>
      <c r="F64" s="2">
        <v>72.3</v>
      </c>
    </row>
    <row r="65" spans="1:6" x14ac:dyDescent="0.2">
      <c r="A65" s="2" t="s">
        <v>34</v>
      </c>
      <c r="B65" s="6">
        <v>25</v>
      </c>
      <c r="C65" s="135" t="s">
        <v>39</v>
      </c>
      <c r="D65" s="135"/>
      <c r="E65" s="135"/>
      <c r="F65" s="2">
        <v>17.2</v>
      </c>
    </row>
    <row r="66" spans="1:6" x14ac:dyDescent="0.2">
      <c r="A66" s="2" t="s">
        <v>34</v>
      </c>
      <c r="B66" s="6">
        <v>25</v>
      </c>
      <c r="C66" s="135" t="s">
        <v>40</v>
      </c>
      <c r="D66" s="135"/>
      <c r="E66" s="135"/>
      <c r="F66" s="2">
        <v>34.340000000000003</v>
      </c>
    </row>
    <row r="67" spans="1:6" x14ac:dyDescent="0.2">
      <c r="A67" s="2" t="s">
        <v>34</v>
      </c>
      <c r="B67" s="6">
        <v>25</v>
      </c>
      <c r="C67" s="135" t="s">
        <v>40</v>
      </c>
      <c r="D67" s="135"/>
      <c r="E67" s="135"/>
      <c r="F67" s="2">
        <v>10.8</v>
      </c>
    </row>
    <row r="68" spans="1:6" x14ac:dyDescent="0.2">
      <c r="A68" s="2" t="s">
        <v>34</v>
      </c>
      <c r="B68" s="6">
        <v>25</v>
      </c>
      <c r="C68" s="135" t="s">
        <v>41</v>
      </c>
      <c r="D68" s="135"/>
      <c r="E68" s="135"/>
      <c r="F68" s="2">
        <v>2.2000000000000002</v>
      </c>
    </row>
    <row r="69" spans="1:6" x14ac:dyDescent="0.2">
      <c r="A69" s="2" t="s">
        <v>34</v>
      </c>
      <c r="B69" s="6">
        <v>25</v>
      </c>
      <c r="C69" s="135" t="s">
        <v>42</v>
      </c>
      <c r="D69" s="135"/>
      <c r="E69" s="135"/>
      <c r="F69" s="2">
        <v>23.9</v>
      </c>
    </row>
    <row r="70" spans="1:6" x14ac:dyDescent="0.2">
      <c r="A70" s="2" t="s">
        <v>34</v>
      </c>
      <c r="B70" s="6">
        <v>25</v>
      </c>
      <c r="C70" s="135" t="s">
        <v>43</v>
      </c>
      <c r="D70" s="135"/>
      <c r="E70" s="135"/>
      <c r="F70" s="2">
        <v>58.9</v>
      </c>
    </row>
    <row r="71" spans="1:6" x14ac:dyDescent="0.2">
      <c r="A71" s="2" t="s">
        <v>34</v>
      </c>
      <c r="B71" s="6">
        <v>25</v>
      </c>
      <c r="C71" s="135" t="s">
        <v>44</v>
      </c>
      <c r="D71" s="135"/>
      <c r="E71" s="135"/>
      <c r="F71" s="2">
        <v>2.7</v>
      </c>
    </row>
    <row r="72" spans="1:6" x14ac:dyDescent="0.2">
      <c r="A72" s="2" t="s">
        <v>34</v>
      </c>
      <c r="B72" s="6">
        <v>12</v>
      </c>
      <c r="C72" s="135" t="s">
        <v>45</v>
      </c>
      <c r="D72" s="135"/>
      <c r="E72" s="135"/>
      <c r="F72" s="2">
        <v>7.9</v>
      </c>
    </row>
    <row r="73" spans="1:6" x14ac:dyDescent="0.2">
      <c r="A73" s="132" t="s">
        <v>9</v>
      </c>
      <c r="B73" s="132"/>
      <c r="C73" s="132"/>
      <c r="D73" s="132"/>
      <c r="E73" s="132"/>
      <c r="F73" s="1">
        <f>SUM(F64:F72)</f>
        <v>230.24</v>
      </c>
    </row>
    <row r="74" spans="1:6" x14ac:dyDescent="0.2">
      <c r="A74" s="4"/>
      <c r="B74" s="4"/>
      <c r="C74" s="4"/>
      <c r="D74" s="4"/>
      <c r="E74" s="4"/>
      <c r="F74" s="4"/>
    </row>
    <row r="75" spans="1:6" x14ac:dyDescent="0.2">
      <c r="A75" s="132" t="s">
        <v>46</v>
      </c>
      <c r="B75" s="132"/>
      <c r="C75" s="132"/>
      <c r="D75" s="132"/>
      <c r="E75" s="132"/>
      <c r="F75" s="132"/>
    </row>
    <row r="76" spans="1:6" x14ac:dyDescent="0.2">
      <c r="A76" s="2" t="s">
        <v>2</v>
      </c>
      <c r="B76" s="5" t="s">
        <v>3</v>
      </c>
      <c r="C76" s="135" t="s">
        <v>33</v>
      </c>
      <c r="D76" s="135"/>
      <c r="E76" s="135"/>
      <c r="F76" s="2" t="s">
        <v>7</v>
      </c>
    </row>
    <row r="77" spans="1:6" x14ac:dyDescent="0.2">
      <c r="A77" s="2" t="s">
        <v>47</v>
      </c>
      <c r="B77" s="6"/>
      <c r="C77" s="135" t="s">
        <v>48</v>
      </c>
      <c r="D77" s="135"/>
      <c r="E77" s="135"/>
      <c r="F77" s="2">
        <v>3</v>
      </c>
    </row>
    <row r="78" spans="1:6" x14ac:dyDescent="0.2">
      <c r="A78" s="2" t="s">
        <v>47</v>
      </c>
      <c r="B78" s="6"/>
      <c r="C78" s="135" t="s">
        <v>49</v>
      </c>
      <c r="D78" s="135"/>
      <c r="E78" s="135"/>
      <c r="F78" s="2">
        <v>4</v>
      </c>
    </row>
    <row r="79" spans="1:6" x14ac:dyDescent="0.2">
      <c r="A79" s="2" t="s">
        <v>47</v>
      </c>
      <c r="B79" s="6"/>
      <c r="C79" s="135" t="s">
        <v>50</v>
      </c>
      <c r="D79" s="135"/>
      <c r="E79" s="135"/>
      <c r="F79" s="2">
        <v>22</v>
      </c>
    </row>
    <row r="80" spans="1:6" x14ac:dyDescent="0.2">
      <c r="A80" s="132" t="s">
        <v>51</v>
      </c>
      <c r="B80" s="132"/>
      <c r="C80" s="132"/>
      <c r="D80" s="132"/>
      <c r="E80" s="132"/>
      <c r="F80" s="1">
        <f>SUM(F77:F79)</f>
        <v>29</v>
      </c>
    </row>
    <row r="81" spans="1:6" x14ac:dyDescent="0.2">
      <c r="A81" s="4"/>
      <c r="B81" s="4"/>
      <c r="C81" s="4"/>
      <c r="D81" s="4"/>
      <c r="E81" s="4"/>
      <c r="F81" s="4"/>
    </row>
    <row r="82" spans="1:6" x14ac:dyDescent="0.2">
      <c r="A82" s="132" t="s">
        <v>52</v>
      </c>
      <c r="B82" s="132"/>
      <c r="C82" s="132"/>
      <c r="D82" s="132"/>
      <c r="E82" s="132"/>
      <c r="F82" s="132"/>
    </row>
    <row r="83" spans="1:6" x14ac:dyDescent="0.2">
      <c r="A83" s="2" t="s">
        <v>2</v>
      </c>
      <c r="B83" s="7" t="s">
        <v>3</v>
      </c>
      <c r="C83" s="7" t="s">
        <v>53</v>
      </c>
      <c r="D83" s="2" t="s">
        <v>6</v>
      </c>
      <c r="E83" s="7"/>
      <c r="F83" s="2" t="s">
        <v>7</v>
      </c>
    </row>
    <row r="84" spans="1:6" ht="25.5" x14ac:dyDescent="0.2">
      <c r="A84" s="8" t="s">
        <v>54</v>
      </c>
      <c r="B84" s="9">
        <v>1</v>
      </c>
      <c r="C84" s="10">
        <v>230.24</v>
      </c>
      <c r="D84" s="11">
        <v>0.2</v>
      </c>
      <c r="E84" s="11"/>
      <c r="F84" s="10">
        <f>B84*C84*D84</f>
        <v>46.048000000000002</v>
      </c>
    </row>
    <row r="85" spans="1:6" x14ac:dyDescent="0.2">
      <c r="A85" s="12"/>
      <c r="B85" s="9">
        <v>1</v>
      </c>
      <c r="C85" s="9">
        <v>17.2</v>
      </c>
      <c r="D85" s="11">
        <v>0.2</v>
      </c>
      <c r="E85" s="11"/>
      <c r="F85" s="10">
        <f>B85*C85*D85</f>
        <v>3.44</v>
      </c>
    </row>
    <row r="86" spans="1:6" x14ac:dyDescent="0.2">
      <c r="A86" s="13"/>
      <c r="B86" s="9">
        <v>1</v>
      </c>
      <c r="C86" s="14">
        <v>7.38</v>
      </c>
      <c r="D86" s="11">
        <v>0.2</v>
      </c>
      <c r="E86" s="15"/>
      <c r="F86" s="10">
        <f>B86*C86*D86</f>
        <v>1.476</v>
      </c>
    </row>
    <row r="87" spans="1:6" x14ac:dyDescent="0.2">
      <c r="A87" s="132" t="s">
        <v>17</v>
      </c>
      <c r="B87" s="132"/>
      <c r="C87" s="132"/>
      <c r="D87" s="132"/>
      <c r="E87" s="132"/>
      <c r="F87" s="1">
        <f>SUM(F84:F86)</f>
        <v>50.963999999999999</v>
      </c>
    </row>
    <row r="88" spans="1:6" x14ac:dyDescent="0.2">
      <c r="A88" s="4"/>
      <c r="B88" s="4"/>
      <c r="C88" s="4"/>
      <c r="D88" s="4"/>
      <c r="E88" s="4"/>
      <c r="F88" s="4"/>
    </row>
    <row r="89" spans="1:6" x14ac:dyDescent="0.2">
      <c r="A89" s="132" t="s">
        <v>55</v>
      </c>
      <c r="B89" s="132"/>
      <c r="C89" s="132"/>
      <c r="D89" s="132"/>
      <c r="E89" s="132"/>
      <c r="F89" s="132"/>
    </row>
    <row r="90" spans="1:6" x14ac:dyDescent="0.2">
      <c r="A90" s="2" t="s">
        <v>2</v>
      </c>
      <c r="B90" s="7" t="s">
        <v>3</v>
      </c>
      <c r="C90" s="7" t="s">
        <v>56</v>
      </c>
      <c r="D90" s="2" t="s">
        <v>5</v>
      </c>
      <c r="E90" s="2" t="s">
        <v>6</v>
      </c>
      <c r="F90" s="2" t="s">
        <v>7</v>
      </c>
    </row>
    <row r="91" spans="1:6" x14ac:dyDescent="0.2">
      <c r="A91" s="8" t="s">
        <v>27</v>
      </c>
      <c r="B91" s="9">
        <v>1</v>
      </c>
      <c r="C91" s="10">
        <v>480</v>
      </c>
      <c r="D91" s="11">
        <v>1</v>
      </c>
      <c r="E91" s="11">
        <v>0.4</v>
      </c>
      <c r="F91" s="10">
        <f>B91*C91*D91*E91</f>
        <v>192</v>
      </c>
    </row>
    <row r="92" spans="1:6" x14ac:dyDescent="0.2">
      <c r="A92" s="12" t="s">
        <v>57</v>
      </c>
      <c r="B92" s="9">
        <v>1</v>
      </c>
      <c r="C92" s="9">
        <f>3.14*2.5*2.5</f>
        <v>19.625</v>
      </c>
      <c r="D92" s="11"/>
      <c r="E92" s="11">
        <v>0.6</v>
      </c>
      <c r="F92" s="10">
        <f>B92*C92*E92</f>
        <v>11.775</v>
      </c>
    </row>
    <row r="93" spans="1:6" x14ac:dyDescent="0.2">
      <c r="A93" s="13"/>
      <c r="B93" s="9"/>
      <c r="C93" s="14"/>
      <c r="D93" s="11"/>
      <c r="E93" s="11"/>
      <c r="F93" s="10">
        <f>B93*C93*D93</f>
        <v>0</v>
      </c>
    </row>
    <row r="94" spans="1:6" x14ac:dyDescent="0.2">
      <c r="A94" s="132" t="s">
        <v>17</v>
      </c>
      <c r="B94" s="132"/>
      <c r="C94" s="132"/>
      <c r="D94" s="132"/>
      <c r="E94" s="132"/>
      <c r="F94" s="1">
        <f>SUM(F91:F93)</f>
        <v>203.77500000000001</v>
      </c>
    </row>
    <row r="95" spans="1:6" x14ac:dyDescent="0.2">
      <c r="A95" s="4"/>
      <c r="B95" s="4"/>
      <c r="C95" s="4"/>
      <c r="D95" s="4"/>
      <c r="E95" s="4"/>
      <c r="F95" s="4"/>
    </row>
    <row r="96" spans="1:6" x14ac:dyDescent="0.2">
      <c r="A96" s="132" t="s">
        <v>58</v>
      </c>
      <c r="B96" s="132"/>
      <c r="C96" s="132"/>
      <c r="D96" s="132"/>
      <c r="E96" s="132"/>
      <c r="F96" s="132"/>
    </row>
    <row r="97" spans="1:6" x14ac:dyDescent="0.2">
      <c r="A97" s="2" t="s">
        <v>2</v>
      </c>
      <c r="B97" s="7" t="s">
        <v>3</v>
      </c>
      <c r="C97" s="7" t="s">
        <v>53</v>
      </c>
      <c r="D97" s="2" t="s">
        <v>59</v>
      </c>
      <c r="E97" s="7" t="s">
        <v>60</v>
      </c>
      <c r="F97" s="2" t="s">
        <v>7</v>
      </c>
    </row>
    <row r="98" spans="1:6" x14ac:dyDescent="0.2">
      <c r="A98" s="12" t="s">
        <v>61</v>
      </c>
      <c r="B98" s="9">
        <v>1</v>
      </c>
      <c r="C98" s="10">
        <f>86.4</f>
        <v>86.4</v>
      </c>
      <c r="D98" s="11">
        <v>45</v>
      </c>
      <c r="E98" s="11">
        <v>0.01</v>
      </c>
      <c r="F98" s="10">
        <f>B98*C98*D98*E98</f>
        <v>38.880000000000003</v>
      </c>
    </row>
    <row r="99" spans="1:6" x14ac:dyDescent="0.2">
      <c r="A99" s="12" t="s">
        <v>62</v>
      </c>
      <c r="B99" s="9">
        <v>1</v>
      </c>
      <c r="C99" s="10">
        <v>285.60000000000002</v>
      </c>
      <c r="D99" s="11">
        <v>45</v>
      </c>
      <c r="E99" s="11">
        <v>0.01</v>
      </c>
      <c r="F99" s="10">
        <f>B99*C99*D99*E99</f>
        <v>128.52000000000001</v>
      </c>
    </row>
    <row r="100" spans="1:6" ht="25.5" x14ac:dyDescent="0.2">
      <c r="A100" s="8" t="s">
        <v>54</v>
      </c>
      <c r="B100" s="9">
        <v>1</v>
      </c>
      <c r="C100" s="10">
        <v>230.24</v>
      </c>
      <c r="D100" s="11">
        <v>45</v>
      </c>
      <c r="E100" s="11">
        <v>0.01</v>
      </c>
      <c r="F100" s="10">
        <f>B100*C100*D100*E100</f>
        <v>103.60800000000002</v>
      </c>
    </row>
    <row r="101" spans="1:6" x14ac:dyDescent="0.2">
      <c r="A101" s="12"/>
      <c r="B101" s="9">
        <v>1</v>
      </c>
      <c r="C101" s="9">
        <v>17.2</v>
      </c>
      <c r="D101" s="11">
        <v>45</v>
      </c>
      <c r="E101" s="11">
        <v>0.01</v>
      </c>
      <c r="F101" s="10">
        <f>B101*C101*D101*E101</f>
        <v>7.74</v>
      </c>
    </row>
    <row r="102" spans="1:6" x14ac:dyDescent="0.2">
      <c r="A102" s="132" t="s">
        <v>63</v>
      </c>
      <c r="B102" s="132"/>
      <c r="C102" s="132"/>
      <c r="D102" s="132"/>
      <c r="E102" s="132"/>
      <c r="F102" s="1">
        <f>SUM(F98:F101)</f>
        <v>278.74800000000005</v>
      </c>
    </row>
    <row r="103" spans="1:6" x14ac:dyDescent="0.2">
      <c r="A103" s="4"/>
      <c r="B103" s="4"/>
      <c r="C103" s="4"/>
      <c r="D103" s="4"/>
      <c r="E103" s="4"/>
      <c r="F103" s="4"/>
    </row>
    <row r="104" spans="1:6" x14ac:dyDescent="0.2">
      <c r="A104" s="132" t="s">
        <v>64</v>
      </c>
      <c r="B104" s="132"/>
      <c r="C104" s="132"/>
      <c r="D104" s="132"/>
      <c r="E104" s="132"/>
      <c r="F104" s="132"/>
    </row>
    <row r="105" spans="1:6" x14ac:dyDescent="0.2">
      <c r="A105" s="2" t="s">
        <v>2</v>
      </c>
      <c r="B105" s="135" t="s">
        <v>65</v>
      </c>
      <c r="C105" s="135"/>
      <c r="D105" s="135"/>
      <c r="E105" s="135"/>
      <c r="F105" s="2" t="s">
        <v>7</v>
      </c>
    </row>
    <row r="106" spans="1:6" ht="54" customHeight="1" x14ac:dyDescent="0.2">
      <c r="A106" s="12" t="s">
        <v>66</v>
      </c>
      <c r="B106" s="137" t="s">
        <v>67</v>
      </c>
      <c r="C106" s="137"/>
      <c r="D106" s="137"/>
      <c r="E106" s="137"/>
      <c r="F106" s="10">
        <v>20</v>
      </c>
    </row>
    <row r="107" spans="1:6" x14ac:dyDescent="0.2">
      <c r="A107" s="2"/>
      <c r="B107" s="136"/>
      <c r="C107" s="136"/>
      <c r="D107" s="136"/>
      <c r="E107" s="136"/>
      <c r="F107" s="2"/>
    </row>
    <row r="108" spans="1:6" x14ac:dyDescent="0.2">
      <c r="A108" s="132" t="s">
        <v>51</v>
      </c>
      <c r="B108" s="132"/>
      <c r="C108" s="132"/>
      <c r="D108" s="132"/>
      <c r="E108" s="132"/>
      <c r="F108" s="1">
        <f>SUM(F106:F107)</f>
        <v>20</v>
      </c>
    </row>
    <row r="109" spans="1:6" x14ac:dyDescent="0.2">
      <c r="A109" s="4"/>
      <c r="B109" s="4"/>
      <c r="C109" s="4"/>
      <c r="D109" s="4"/>
      <c r="E109" s="4"/>
      <c r="F109" s="4"/>
    </row>
    <row r="110" spans="1:6" x14ac:dyDescent="0.2">
      <c r="A110" s="132" t="s">
        <v>68</v>
      </c>
      <c r="B110" s="132"/>
      <c r="C110" s="132"/>
      <c r="D110" s="132"/>
      <c r="E110" s="132"/>
      <c r="F110" s="132"/>
    </row>
    <row r="111" spans="1:6" x14ac:dyDescent="0.2">
      <c r="A111" s="2" t="s">
        <v>2</v>
      </c>
      <c r="B111" s="135" t="s">
        <v>65</v>
      </c>
      <c r="C111" s="135"/>
      <c r="D111" s="135"/>
      <c r="E111" s="135"/>
      <c r="F111" s="2" t="s">
        <v>7</v>
      </c>
    </row>
    <row r="112" spans="1:6" ht="24.75" customHeight="1" x14ac:dyDescent="0.2">
      <c r="A112" s="12" t="s">
        <v>66</v>
      </c>
      <c r="B112" s="137" t="s">
        <v>69</v>
      </c>
      <c r="C112" s="137"/>
      <c r="D112" s="137"/>
      <c r="E112" s="137"/>
      <c r="F112" s="10">
        <v>17</v>
      </c>
    </row>
    <row r="113" spans="1:6" x14ac:dyDescent="0.2">
      <c r="A113" s="2"/>
      <c r="B113" s="136"/>
      <c r="C113" s="136"/>
      <c r="D113" s="136"/>
      <c r="E113" s="136"/>
      <c r="F113" s="2"/>
    </row>
    <row r="114" spans="1:6" x14ac:dyDescent="0.2">
      <c r="A114" s="132" t="s">
        <v>51</v>
      </c>
      <c r="B114" s="132"/>
      <c r="C114" s="132"/>
      <c r="D114" s="132"/>
      <c r="E114" s="132"/>
      <c r="F114" s="1">
        <f>SUM(F112:F113)</f>
        <v>17</v>
      </c>
    </row>
    <row r="115" spans="1:6" x14ac:dyDescent="0.2">
      <c r="A115" s="4"/>
      <c r="B115" s="4"/>
      <c r="C115" s="4"/>
      <c r="D115" s="4"/>
      <c r="E115" s="4"/>
      <c r="F115" s="4"/>
    </row>
    <row r="116" spans="1:6" x14ac:dyDescent="0.2">
      <c r="A116" s="132" t="s">
        <v>70</v>
      </c>
      <c r="B116" s="132"/>
      <c r="C116" s="132"/>
      <c r="D116" s="132"/>
      <c r="E116" s="132"/>
      <c r="F116" s="132"/>
    </row>
    <row r="117" spans="1:6" x14ac:dyDescent="0.2">
      <c r="A117" s="2" t="s">
        <v>2</v>
      </c>
      <c r="B117" s="6" t="s">
        <v>71</v>
      </c>
      <c r="C117" s="135" t="s">
        <v>65</v>
      </c>
      <c r="D117" s="135"/>
      <c r="E117" s="135"/>
      <c r="F117" s="2" t="s">
        <v>7</v>
      </c>
    </row>
    <row r="118" spans="1:6" ht="24.75" customHeight="1" x14ac:dyDescent="0.2">
      <c r="A118" s="12" t="s">
        <v>66</v>
      </c>
      <c r="B118" s="16" t="s">
        <v>72</v>
      </c>
      <c r="C118" s="138" t="s">
        <v>73</v>
      </c>
      <c r="D118" s="138"/>
      <c r="E118" s="138"/>
      <c r="F118" s="10">
        <v>22</v>
      </c>
    </row>
    <row r="119" spans="1:6" ht="28.5" customHeight="1" x14ac:dyDescent="0.2">
      <c r="A119" s="12" t="s">
        <v>66</v>
      </c>
      <c r="B119" s="16" t="s">
        <v>74</v>
      </c>
      <c r="C119" s="138" t="s">
        <v>75</v>
      </c>
      <c r="D119" s="138"/>
      <c r="E119" s="138"/>
      <c r="F119" s="10">
        <v>2</v>
      </c>
    </row>
    <row r="120" spans="1:6" ht="27.75" customHeight="1" x14ac:dyDescent="0.2">
      <c r="A120" s="12" t="s">
        <v>66</v>
      </c>
      <c r="B120" s="16" t="s">
        <v>76</v>
      </c>
      <c r="C120" s="138" t="s">
        <v>77</v>
      </c>
      <c r="D120" s="138"/>
      <c r="E120" s="138"/>
      <c r="F120" s="10">
        <v>2</v>
      </c>
    </row>
    <row r="121" spans="1:6" x14ac:dyDescent="0.2">
      <c r="A121" s="2"/>
      <c r="B121" s="136"/>
      <c r="C121" s="136"/>
      <c r="D121" s="136"/>
      <c r="E121" s="136"/>
      <c r="F121" s="2"/>
    </row>
    <row r="122" spans="1:6" x14ac:dyDescent="0.2">
      <c r="A122" s="132" t="s">
        <v>51</v>
      </c>
      <c r="B122" s="132"/>
      <c r="C122" s="132"/>
      <c r="D122" s="132"/>
      <c r="E122" s="132"/>
      <c r="F122" s="1">
        <f>SUM(F118:F121)</f>
        <v>26</v>
      </c>
    </row>
    <row r="123" spans="1:6" x14ac:dyDescent="0.2">
      <c r="A123" s="4"/>
      <c r="B123" s="4"/>
      <c r="C123" s="4"/>
      <c r="D123" s="4"/>
      <c r="E123" s="4"/>
      <c r="F123" s="4"/>
    </row>
    <row r="124" spans="1:6" x14ac:dyDescent="0.2">
      <c r="A124" s="132" t="s">
        <v>78</v>
      </c>
      <c r="B124" s="132"/>
      <c r="C124" s="132"/>
      <c r="D124" s="132"/>
      <c r="E124" s="132"/>
      <c r="F124" s="132"/>
    </row>
    <row r="125" spans="1:6" x14ac:dyDescent="0.2">
      <c r="A125" s="2" t="s">
        <v>2</v>
      </c>
      <c r="B125" s="7" t="s">
        <v>3</v>
      </c>
      <c r="C125" s="7" t="s">
        <v>79</v>
      </c>
      <c r="D125" s="7"/>
      <c r="E125" s="7"/>
      <c r="F125" s="2" t="s">
        <v>7</v>
      </c>
    </row>
    <row r="126" spans="1:6" ht="12.75" customHeight="1" x14ac:dyDescent="0.2">
      <c r="A126" s="12" t="s">
        <v>80</v>
      </c>
      <c r="B126" s="9">
        <v>26</v>
      </c>
      <c r="C126" s="11">
        <v>1.1539999999999999</v>
      </c>
      <c r="D126" s="11"/>
      <c r="E126" s="11"/>
      <c r="F126" s="10">
        <f>B126*C126</f>
        <v>30.003999999999998</v>
      </c>
    </row>
    <row r="127" spans="1:6" x14ac:dyDescent="0.2">
      <c r="A127" s="12"/>
      <c r="B127" s="9"/>
      <c r="C127" s="11"/>
      <c r="D127" s="11"/>
      <c r="E127" s="11"/>
      <c r="F127" s="10"/>
    </row>
    <row r="128" spans="1:6" x14ac:dyDescent="0.2">
      <c r="A128" s="12"/>
      <c r="B128" s="9"/>
      <c r="C128" s="11"/>
      <c r="D128" s="11"/>
      <c r="E128" s="11"/>
      <c r="F128" s="10"/>
    </row>
    <row r="129" spans="1:6" x14ac:dyDescent="0.2">
      <c r="A129" s="2"/>
      <c r="B129" s="136"/>
      <c r="C129" s="136"/>
      <c r="D129" s="136"/>
      <c r="E129" s="136"/>
      <c r="F129" s="2"/>
    </row>
    <row r="130" spans="1:6" x14ac:dyDescent="0.2">
      <c r="A130" s="132" t="s">
        <v>81</v>
      </c>
      <c r="B130" s="132"/>
      <c r="C130" s="132"/>
      <c r="D130" s="132"/>
      <c r="E130" s="132"/>
      <c r="F130" s="1">
        <f>SUM(F126:F129)</f>
        <v>30.003999999999998</v>
      </c>
    </row>
    <row r="131" spans="1:6" x14ac:dyDescent="0.2">
      <c r="A131" s="4"/>
      <c r="B131" s="4"/>
      <c r="C131" s="4"/>
      <c r="D131" s="4"/>
      <c r="E131" s="4"/>
      <c r="F131" s="4"/>
    </row>
    <row r="132" spans="1:6" x14ac:dyDescent="0.2">
      <c r="A132" s="132" t="s">
        <v>82</v>
      </c>
      <c r="B132" s="132"/>
      <c r="C132" s="132"/>
      <c r="D132" s="132"/>
      <c r="E132" s="132"/>
      <c r="F132" s="132"/>
    </row>
    <row r="133" spans="1:6" x14ac:dyDescent="0.2">
      <c r="A133" s="2" t="s">
        <v>2</v>
      </c>
      <c r="B133" s="7" t="s">
        <v>3</v>
      </c>
      <c r="C133" s="7" t="s">
        <v>83</v>
      </c>
      <c r="D133" s="7"/>
      <c r="E133" s="7"/>
      <c r="F133" s="2" t="s">
        <v>7</v>
      </c>
    </row>
    <row r="134" spans="1:6" x14ac:dyDescent="0.2">
      <c r="A134" s="12" t="s">
        <v>27</v>
      </c>
      <c r="B134" s="9">
        <v>1</v>
      </c>
      <c r="C134" s="11">
        <v>480</v>
      </c>
      <c r="D134" s="11"/>
      <c r="E134" s="11"/>
      <c r="F134" s="10">
        <f>B134*C134</f>
        <v>480</v>
      </c>
    </row>
    <row r="135" spans="1:6" x14ac:dyDescent="0.2">
      <c r="A135" s="12"/>
      <c r="B135" s="9"/>
      <c r="C135" s="11"/>
      <c r="D135" s="11"/>
      <c r="E135" s="11"/>
      <c r="F135" s="10"/>
    </row>
    <row r="136" spans="1:6" x14ac:dyDescent="0.2">
      <c r="A136" s="12"/>
      <c r="B136" s="9"/>
      <c r="C136" s="11"/>
      <c r="D136" s="11"/>
      <c r="E136" s="11"/>
      <c r="F136" s="10"/>
    </row>
    <row r="137" spans="1:6" x14ac:dyDescent="0.2">
      <c r="A137" s="2"/>
      <c r="B137" s="136"/>
      <c r="C137" s="136"/>
      <c r="D137" s="136"/>
      <c r="E137" s="136"/>
      <c r="F137" s="2"/>
    </row>
    <row r="138" spans="1:6" x14ac:dyDescent="0.2">
      <c r="A138" s="132" t="s">
        <v>84</v>
      </c>
      <c r="B138" s="132"/>
      <c r="C138" s="132"/>
      <c r="D138" s="132"/>
      <c r="E138" s="132"/>
      <c r="F138" s="1">
        <f>SUM(F134:F137)</f>
        <v>480</v>
      </c>
    </row>
    <row r="139" spans="1:6" x14ac:dyDescent="0.2">
      <c r="A139" s="4"/>
      <c r="B139" s="4"/>
      <c r="C139" s="4"/>
      <c r="D139" s="4"/>
      <c r="E139" s="4"/>
      <c r="F139" s="4"/>
    </row>
    <row r="140" spans="1:6" x14ac:dyDescent="0.2">
      <c r="A140" s="132" t="s">
        <v>85</v>
      </c>
      <c r="B140" s="132"/>
      <c r="C140" s="132"/>
      <c r="D140" s="132"/>
      <c r="E140" s="132"/>
      <c r="F140" s="132"/>
    </row>
    <row r="141" spans="1:6" x14ac:dyDescent="0.2">
      <c r="A141" s="2" t="s">
        <v>2</v>
      </c>
      <c r="B141" s="2" t="s">
        <v>3</v>
      </c>
      <c r="C141" s="135" t="s">
        <v>65</v>
      </c>
      <c r="D141" s="135"/>
      <c r="E141" s="135"/>
      <c r="F141" s="2" t="s">
        <v>7</v>
      </c>
    </row>
    <row r="142" spans="1:6" ht="85.15" customHeight="1" x14ac:dyDescent="0.2">
      <c r="A142" s="8" t="s">
        <v>86</v>
      </c>
      <c r="B142" s="2">
        <v>1</v>
      </c>
      <c r="C142" s="137" t="s">
        <v>87</v>
      </c>
      <c r="D142" s="137"/>
      <c r="E142" s="137"/>
      <c r="F142" s="2">
        <v>11</v>
      </c>
    </row>
    <row r="143" spans="1:6" x14ac:dyDescent="0.2">
      <c r="A143" s="2"/>
      <c r="B143" s="2"/>
      <c r="C143" s="136"/>
      <c r="D143" s="136"/>
      <c r="E143" s="136"/>
      <c r="F143" s="2"/>
    </row>
    <row r="144" spans="1:6" x14ac:dyDescent="0.2">
      <c r="A144" s="132" t="s">
        <v>51</v>
      </c>
      <c r="B144" s="132"/>
      <c r="C144" s="132"/>
      <c r="D144" s="132"/>
      <c r="E144" s="132"/>
      <c r="F144" s="1">
        <f>SUM(F142:F143)</f>
        <v>11</v>
      </c>
    </row>
    <row r="145" spans="1:6" x14ac:dyDescent="0.2">
      <c r="A145" s="4"/>
      <c r="B145" s="4"/>
      <c r="C145" s="4"/>
      <c r="D145" s="4"/>
      <c r="E145" s="4"/>
      <c r="F145" s="4"/>
    </row>
    <row r="146" spans="1:6" x14ac:dyDescent="0.2">
      <c r="A146" s="132" t="s">
        <v>88</v>
      </c>
      <c r="B146" s="132"/>
      <c r="C146" s="132"/>
      <c r="D146" s="132"/>
      <c r="E146" s="132"/>
      <c r="F146" s="132"/>
    </row>
    <row r="147" spans="1:6" x14ac:dyDescent="0.2">
      <c r="A147" s="2" t="s">
        <v>2</v>
      </c>
      <c r="B147" s="2" t="s">
        <v>3</v>
      </c>
      <c r="C147" s="135" t="s">
        <v>65</v>
      </c>
      <c r="D147" s="135"/>
      <c r="E147" s="135"/>
      <c r="F147" s="2" t="s">
        <v>7</v>
      </c>
    </row>
    <row r="148" spans="1:6" ht="25.5" customHeight="1" x14ac:dyDescent="0.2">
      <c r="A148" s="8" t="s">
        <v>86</v>
      </c>
      <c r="B148" s="2">
        <v>1</v>
      </c>
      <c r="C148" s="137" t="s">
        <v>89</v>
      </c>
      <c r="D148" s="137"/>
      <c r="E148" s="137"/>
      <c r="F148" s="2">
        <v>11</v>
      </c>
    </row>
    <row r="149" spans="1:6" x14ac:dyDescent="0.2">
      <c r="A149" s="2"/>
      <c r="B149" s="2"/>
      <c r="C149" s="136"/>
      <c r="D149" s="136"/>
      <c r="E149" s="136"/>
      <c r="F149" s="2"/>
    </row>
    <row r="150" spans="1:6" x14ac:dyDescent="0.2">
      <c r="A150" s="132" t="s">
        <v>51</v>
      </c>
      <c r="B150" s="132"/>
      <c r="C150" s="132"/>
      <c r="D150" s="132"/>
      <c r="E150" s="132"/>
      <c r="F150" s="1">
        <f>SUM(F148:F149)</f>
        <v>11</v>
      </c>
    </row>
    <row r="151" spans="1:6" x14ac:dyDescent="0.2">
      <c r="A151" s="4"/>
      <c r="B151" s="4"/>
      <c r="C151" s="4"/>
      <c r="D151" s="4"/>
      <c r="E151" s="4"/>
      <c r="F151" s="4"/>
    </row>
    <row r="152" spans="1:6" x14ac:dyDescent="0.2">
      <c r="A152" s="132" t="s">
        <v>90</v>
      </c>
      <c r="B152" s="132"/>
      <c r="C152" s="132"/>
      <c r="D152" s="132"/>
      <c r="E152" s="132"/>
      <c r="F152" s="132"/>
    </row>
    <row r="153" spans="1:6" x14ac:dyDescent="0.2">
      <c r="A153" s="2" t="s">
        <v>2</v>
      </c>
      <c r="B153" s="2" t="s">
        <v>3</v>
      </c>
      <c r="C153" s="135" t="s">
        <v>65</v>
      </c>
      <c r="D153" s="135"/>
      <c r="E153" s="135"/>
      <c r="F153" s="2" t="s">
        <v>7</v>
      </c>
    </row>
    <row r="154" spans="1:6" ht="24" customHeight="1" x14ac:dyDescent="0.2">
      <c r="A154" s="2" t="s">
        <v>91</v>
      </c>
      <c r="B154" s="2">
        <v>1</v>
      </c>
      <c r="C154" s="138" t="s">
        <v>92</v>
      </c>
      <c r="D154" s="138"/>
      <c r="E154" s="138"/>
      <c r="F154" s="2">
        <f>480</f>
        <v>480</v>
      </c>
    </row>
    <row r="155" spans="1:6" x14ac:dyDescent="0.2">
      <c r="A155" s="2"/>
      <c r="B155" s="2"/>
      <c r="C155" s="136"/>
      <c r="D155" s="136"/>
      <c r="E155" s="136"/>
      <c r="F155" s="2"/>
    </row>
    <row r="156" spans="1:6" x14ac:dyDescent="0.2">
      <c r="A156" s="132" t="s">
        <v>93</v>
      </c>
      <c r="B156" s="132"/>
      <c r="C156" s="132"/>
      <c r="D156" s="132"/>
      <c r="E156" s="132"/>
      <c r="F156" s="1">
        <f>SUM(F154:F155)</f>
        <v>480</v>
      </c>
    </row>
  </sheetData>
  <sheetProtection selectLockedCells="1" selectUnlockedCells="1"/>
  <mergeCells count="87">
    <mergeCell ref="C154:E154"/>
    <mergeCell ref="C155:E155"/>
    <mergeCell ref="A156:E156"/>
    <mergeCell ref="C147:E147"/>
    <mergeCell ref="C148:E148"/>
    <mergeCell ref="C149:E149"/>
    <mergeCell ref="A150:E150"/>
    <mergeCell ref="A152:F152"/>
    <mergeCell ref="C153:E153"/>
    <mergeCell ref="A146:F146"/>
    <mergeCell ref="A124:F124"/>
    <mergeCell ref="B129:E129"/>
    <mergeCell ref="A130:E130"/>
    <mergeCell ref="A132:F132"/>
    <mergeCell ref="B137:E137"/>
    <mergeCell ref="A138:E138"/>
    <mergeCell ref="A140:F140"/>
    <mergeCell ref="C141:E141"/>
    <mergeCell ref="C142:E142"/>
    <mergeCell ref="C143:E143"/>
    <mergeCell ref="A144:E144"/>
    <mergeCell ref="A122:E122"/>
    <mergeCell ref="A110:F110"/>
    <mergeCell ref="B111:E111"/>
    <mergeCell ref="B112:E112"/>
    <mergeCell ref="B113:E113"/>
    <mergeCell ref="A114:E114"/>
    <mergeCell ref="A116:F116"/>
    <mergeCell ref="C117:E117"/>
    <mergeCell ref="C118:E118"/>
    <mergeCell ref="C119:E119"/>
    <mergeCell ref="C120:E120"/>
    <mergeCell ref="B121:E121"/>
    <mergeCell ref="A108:E108"/>
    <mergeCell ref="A80:E80"/>
    <mergeCell ref="A82:F82"/>
    <mergeCell ref="A87:E87"/>
    <mergeCell ref="A89:F89"/>
    <mergeCell ref="A94:E94"/>
    <mergeCell ref="A96:F96"/>
    <mergeCell ref="A102:E102"/>
    <mergeCell ref="A104:F104"/>
    <mergeCell ref="B105:E105"/>
    <mergeCell ref="B106:E106"/>
    <mergeCell ref="B107:E107"/>
    <mergeCell ref="C79:E79"/>
    <mergeCell ref="C67:E67"/>
    <mergeCell ref="C68:E68"/>
    <mergeCell ref="C69:E69"/>
    <mergeCell ref="C70:E70"/>
    <mergeCell ref="C71:E71"/>
    <mergeCell ref="C72:E72"/>
    <mergeCell ref="A73:E73"/>
    <mergeCell ref="A75:F75"/>
    <mergeCell ref="C76:E76"/>
    <mergeCell ref="C77:E77"/>
    <mergeCell ref="C78:E78"/>
    <mergeCell ref="C66:E66"/>
    <mergeCell ref="A54:F54"/>
    <mergeCell ref="C55:E55"/>
    <mergeCell ref="C56:E56"/>
    <mergeCell ref="C57:E57"/>
    <mergeCell ref="C58:E58"/>
    <mergeCell ref="C59:E59"/>
    <mergeCell ref="A60:E60"/>
    <mergeCell ref="A62:F62"/>
    <mergeCell ref="C63:E63"/>
    <mergeCell ref="C64:E64"/>
    <mergeCell ref="C65:E65"/>
    <mergeCell ref="A52:E52"/>
    <mergeCell ref="A15:F15"/>
    <mergeCell ref="A19:E19"/>
    <mergeCell ref="A21:F21"/>
    <mergeCell ref="A25:E25"/>
    <mergeCell ref="A27:F27"/>
    <mergeCell ref="A32:E32"/>
    <mergeCell ref="A34:F34"/>
    <mergeCell ref="A39:E39"/>
    <mergeCell ref="A41:F41"/>
    <mergeCell ref="A45:E45"/>
    <mergeCell ref="A47:F47"/>
    <mergeCell ref="A13:E13"/>
    <mergeCell ref="A1:F1"/>
    <mergeCell ref="A2:F2"/>
    <mergeCell ref="A3:F3"/>
    <mergeCell ref="A7:E7"/>
    <mergeCell ref="A9:F9"/>
  </mergeCells>
  <pageMargins left="0.51180555555555551" right="0.51180555555555551" top="0.78749999999999998" bottom="0.78749999999999998" header="0.51180555555555551" footer="0.51180555555555551"/>
  <pageSetup paperSize="9" scale="7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A1:N80"/>
  <sheetViews>
    <sheetView tabSelected="1" zoomScaleSheetLayoutView="100" workbookViewId="0">
      <selection activeCell="E64" sqref="E64"/>
    </sheetView>
  </sheetViews>
  <sheetFormatPr defaultRowHeight="15.75" customHeight="1" x14ac:dyDescent="0.2"/>
  <cols>
    <col min="1" max="1" width="11.5703125" customWidth="1"/>
    <col min="2" max="2" width="8.28515625" customWidth="1"/>
    <col min="3" max="3" width="39.5703125" customWidth="1"/>
    <col min="4" max="4" width="7.28515625" customWidth="1"/>
    <col min="5" max="5" width="9.42578125" bestFit="1" customWidth="1"/>
    <col min="6" max="7" width="11.7109375" customWidth="1"/>
    <col min="8" max="8" width="14.5703125" customWidth="1"/>
    <col min="11" max="11" width="10.28515625" customWidth="1"/>
    <col min="14" max="14" width="7.85546875" customWidth="1"/>
  </cols>
  <sheetData>
    <row r="1" spans="1:8" ht="12.75" customHeight="1" x14ac:dyDescent="0.2">
      <c r="A1" s="17" t="s">
        <v>94</v>
      </c>
      <c r="B1" s="18"/>
      <c r="C1" s="19"/>
      <c r="D1" s="19"/>
      <c r="E1" s="19"/>
      <c r="F1" s="19"/>
      <c r="G1" s="19"/>
      <c r="H1" s="19"/>
    </row>
    <row r="2" spans="1:8" ht="12.75" customHeight="1" x14ac:dyDescent="0.2">
      <c r="A2" s="20" t="s">
        <v>95</v>
      </c>
      <c r="B2" s="21"/>
      <c r="C2" s="22"/>
      <c r="D2" s="22"/>
      <c r="E2" s="21"/>
      <c r="F2" s="22"/>
      <c r="G2" s="22"/>
      <c r="H2" s="22"/>
    </row>
    <row r="3" spans="1:8" ht="14.25" customHeight="1" x14ac:dyDescent="0.2">
      <c r="A3" s="139" t="s">
        <v>96</v>
      </c>
      <c r="B3" s="139"/>
      <c r="C3" s="139"/>
      <c r="D3" s="23"/>
      <c r="E3" s="140"/>
      <c r="F3" s="140"/>
      <c r="G3" s="24"/>
      <c r="H3" s="24"/>
    </row>
    <row r="4" spans="1:8" ht="12" customHeight="1" x14ac:dyDescent="0.2">
      <c r="A4" s="141" t="s">
        <v>97</v>
      </c>
      <c r="B4" s="141"/>
      <c r="C4" s="141"/>
      <c r="D4" s="21" t="s">
        <v>98</v>
      </c>
      <c r="E4" s="22"/>
      <c r="F4" s="22"/>
      <c r="G4" s="22"/>
      <c r="H4" s="22"/>
    </row>
    <row r="5" spans="1:8" ht="12" customHeight="1" x14ac:dyDescent="0.2">
      <c r="A5" s="25"/>
      <c r="B5" s="26"/>
      <c r="C5" s="26"/>
      <c r="D5" s="21" t="s">
        <v>99</v>
      </c>
      <c r="E5" s="22"/>
      <c r="F5" s="22"/>
      <c r="G5" s="22"/>
      <c r="H5" s="22"/>
    </row>
    <row r="6" spans="1:8" ht="12" customHeight="1" x14ac:dyDescent="0.2">
      <c r="A6" s="27"/>
      <c r="B6" s="28"/>
      <c r="C6" s="29" t="s">
        <v>100</v>
      </c>
      <c r="D6" s="30" t="s">
        <v>101</v>
      </c>
      <c r="E6" s="28"/>
      <c r="F6" s="28"/>
      <c r="G6" s="28"/>
      <c r="H6" s="28"/>
    </row>
    <row r="7" spans="1:8" ht="23.25" customHeight="1" x14ac:dyDescent="0.2">
      <c r="A7" s="31" t="s">
        <v>102</v>
      </c>
      <c r="B7" s="31" t="s">
        <v>103</v>
      </c>
      <c r="C7" s="31" t="s">
        <v>104</v>
      </c>
      <c r="D7" s="31" t="s">
        <v>105</v>
      </c>
      <c r="E7" s="31" t="s">
        <v>106</v>
      </c>
      <c r="F7" s="31" t="s">
        <v>107</v>
      </c>
      <c r="G7" s="31" t="s">
        <v>108</v>
      </c>
      <c r="H7" s="31" t="s">
        <v>108</v>
      </c>
    </row>
    <row r="8" spans="1:8" ht="23.25" customHeight="1" x14ac:dyDescent="0.2">
      <c r="A8" s="32"/>
      <c r="B8" s="33"/>
      <c r="C8" s="34"/>
      <c r="D8" s="76"/>
      <c r="E8" s="77"/>
      <c r="F8" s="76"/>
      <c r="G8" s="78">
        <v>1.27</v>
      </c>
      <c r="H8" s="78"/>
    </row>
    <row r="9" spans="1:8" ht="15.75" customHeight="1" x14ac:dyDescent="0.2">
      <c r="A9" s="79"/>
      <c r="B9" s="80" t="s">
        <v>109</v>
      </c>
      <c r="C9" s="81" t="s">
        <v>110</v>
      </c>
      <c r="D9" s="82"/>
      <c r="E9" s="83"/>
      <c r="F9" s="84"/>
      <c r="G9" s="85"/>
      <c r="H9" s="86">
        <f>SUM(H10:H19)</f>
        <v>6296</v>
      </c>
    </row>
    <row r="10" spans="1:8" ht="25.5" customHeight="1" x14ac:dyDescent="0.2">
      <c r="A10" s="87" t="s">
        <v>111</v>
      </c>
      <c r="B10" s="88" t="s">
        <v>112</v>
      </c>
      <c r="C10" s="89" t="s">
        <v>113</v>
      </c>
      <c r="D10" s="90" t="s">
        <v>114</v>
      </c>
      <c r="E10" s="126">
        <v>3</v>
      </c>
      <c r="F10" s="91">
        <v>194.21</v>
      </c>
      <c r="G10" s="92">
        <f>ROUND(F10*$G$8,2)</f>
        <v>246.65</v>
      </c>
      <c r="H10" s="92">
        <f>ROUND(SUM(E10*G10),2)</f>
        <v>739.95</v>
      </c>
    </row>
    <row r="11" spans="1:8" ht="12.75" customHeight="1" x14ac:dyDescent="0.2">
      <c r="A11" s="87"/>
      <c r="B11" s="88"/>
      <c r="C11" s="89"/>
      <c r="D11" s="90"/>
      <c r="E11" s="126"/>
      <c r="F11" s="91"/>
      <c r="G11" s="92"/>
      <c r="H11" s="92"/>
    </row>
    <row r="12" spans="1:8" ht="15.75" customHeight="1" x14ac:dyDescent="0.2">
      <c r="A12" s="87" t="s">
        <v>115</v>
      </c>
      <c r="B12" s="88" t="s">
        <v>116</v>
      </c>
      <c r="C12" s="89" t="s">
        <v>117</v>
      </c>
      <c r="D12" s="90" t="s">
        <v>118</v>
      </c>
      <c r="E12" s="126">
        <v>40</v>
      </c>
      <c r="F12" s="91">
        <v>1.47</v>
      </c>
      <c r="G12" s="92">
        <f t="shared" ref="G12:G18" si="0">ROUND(F12*$G$8,2)</f>
        <v>1.87</v>
      </c>
      <c r="H12" s="92">
        <f>ROUND(SUM(E12*G12),2)</f>
        <v>74.8</v>
      </c>
    </row>
    <row r="13" spans="1:8" ht="15.75" customHeight="1" x14ac:dyDescent="0.2">
      <c r="A13" s="87"/>
      <c r="B13" s="88"/>
      <c r="C13" s="89"/>
      <c r="D13" s="90"/>
      <c r="E13" s="126"/>
      <c r="F13" s="91"/>
      <c r="G13" s="92"/>
      <c r="H13" s="92"/>
    </row>
    <row r="14" spans="1:8" ht="29.25" customHeight="1" x14ac:dyDescent="0.2">
      <c r="A14" s="87" t="s">
        <v>119</v>
      </c>
      <c r="B14" s="88" t="s">
        <v>120</v>
      </c>
      <c r="C14" s="89" t="s">
        <v>121</v>
      </c>
      <c r="D14" s="90" t="s">
        <v>122</v>
      </c>
      <c r="E14" s="127">
        <v>1.62</v>
      </c>
      <c r="F14" s="91">
        <v>264.86</v>
      </c>
      <c r="G14" s="92">
        <f t="shared" si="0"/>
        <v>336.37</v>
      </c>
      <c r="H14" s="92">
        <f>ROUND(SUM(E14*G14),2)</f>
        <v>544.91999999999996</v>
      </c>
    </row>
    <row r="15" spans="1:8" ht="15" customHeight="1" x14ac:dyDescent="0.2">
      <c r="A15" s="87"/>
      <c r="B15" s="88"/>
      <c r="C15" s="89"/>
      <c r="D15" s="90"/>
      <c r="E15" s="126"/>
      <c r="F15" s="91"/>
      <c r="G15" s="92"/>
      <c r="H15" s="92"/>
    </row>
    <row r="16" spans="1:8" ht="16.5" customHeight="1" x14ac:dyDescent="0.2">
      <c r="A16" s="87" t="s">
        <v>123</v>
      </c>
      <c r="B16" s="88" t="s">
        <v>124</v>
      </c>
      <c r="C16" s="89" t="s">
        <v>125</v>
      </c>
      <c r="D16" s="90" t="s">
        <v>126</v>
      </c>
      <c r="E16" s="126">
        <f>30*8</f>
        <v>240</v>
      </c>
      <c r="F16" s="91">
        <v>14.31</v>
      </c>
      <c r="G16" s="92">
        <f t="shared" si="0"/>
        <v>18.170000000000002</v>
      </c>
      <c r="H16" s="92">
        <f>ROUND(SUM(E16*G16),2)</f>
        <v>4360.8</v>
      </c>
    </row>
    <row r="17" spans="1:11" ht="16.5" customHeight="1" x14ac:dyDescent="0.2">
      <c r="A17" s="87"/>
      <c r="B17" s="88"/>
      <c r="C17" s="89"/>
      <c r="D17" s="90"/>
      <c r="E17" s="126"/>
      <c r="F17" s="91"/>
      <c r="G17" s="92"/>
      <c r="H17" s="92"/>
    </row>
    <row r="18" spans="1:11" ht="41.25" customHeight="1" x14ac:dyDescent="0.2">
      <c r="A18" s="87" t="s">
        <v>127</v>
      </c>
      <c r="B18" s="88" t="s">
        <v>128</v>
      </c>
      <c r="C18" s="89" t="s">
        <v>129</v>
      </c>
      <c r="D18" s="90" t="s">
        <v>122</v>
      </c>
      <c r="E18" s="126">
        <v>0.24</v>
      </c>
      <c r="F18" s="91">
        <v>1888.22</v>
      </c>
      <c r="G18" s="92">
        <f t="shared" si="0"/>
        <v>2398.04</v>
      </c>
      <c r="H18" s="92">
        <f>ROUND(SUM(E18*G18),2)</f>
        <v>575.53</v>
      </c>
    </row>
    <row r="19" spans="1:11" ht="15.75" customHeight="1" x14ac:dyDescent="0.2">
      <c r="A19" s="87"/>
      <c r="B19" s="88"/>
      <c r="C19" s="89"/>
      <c r="D19" s="90"/>
      <c r="E19" s="126"/>
      <c r="F19" s="91"/>
      <c r="G19" s="92"/>
      <c r="H19" s="92"/>
    </row>
    <row r="20" spans="1:11" ht="15.75" customHeight="1" x14ac:dyDescent="0.2">
      <c r="A20" s="93"/>
      <c r="B20" s="80" t="s">
        <v>130</v>
      </c>
      <c r="C20" s="94" t="s">
        <v>131</v>
      </c>
      <c r="D20" s="95"/>
      <c r="E20" s="128"/>
      <c r="F20" s="96"/>
      <c r="G20" s="97"/>
      <c r="H20" s="98">
        <f>SUM(H21:H27)</f>
        <v>15166.18</v>
      </c>
    </row>
    <row r="21" spans="1:11" ht="25.5" customHeight="1" x14ac:dyDescent="0.2">
      <c r="A21" s="87" t="s">
        <v>132</v>
      </c>
      <c r="B21" s="88" t="s">
        <v>133</v>
      </c>
      <c r="C21" s="89" t="s">
        <v>134</v>
      </c>
      <c r="D21" s="90" t="s">
        <v>114</v>
      </c>
      <c r="E21" s="126">
        <v>285.60000000000002</v>
      </c>
      <c r="F21" s="91">
        <v>7.96</v>
      </c>
      <c r="G21" s="92">
        <f>ROUND(F21*$G$8,2)</f>
        <v>10.11</v>
      </c>
      <c r="H21" s="92">
        <f>ROUND(SUM(E21*G21),2)</f>
        <v>2887.42</v>
      </c>
      <c r="I21" t="s">
        <v>135</v>
      </c>
    </row>
    <row r="22" spans="1:11" ht="12.75" customHeight="1" x14ac:dyDescent="0.2">
      <c r="A22" s="87"/>
      <c r="B22" s="88"/>
      <c r="C22" s="89"/>
      <c r="D22" s="90"/>
      <c r="E22" s="126"/>
      <c r="F22" s="91"/>
      <c r="G22" s="92"/>
      <c r="H22" s="92"/>
    </row>
    <row r="23" spans="1:11" ht="12.75" customHeight="1" x14ac:dyDescent="0.2">
      <c r="A23" s="87" t="s">
        <v>136</v>
      </c>
      <c r="B23" s="88" t="s">
        <v>137</v>
      </c>
      <c r="C23" s="89" t="s">
        <v>138</v>
      </c>
      <c r="D23" s="90" t="s">
        <v>114</v>
      </c>
      <c r="E23" s="126">
        <v>86.4</v>
      </c>
      <c r="F23" s="91">
        <v>11.85</v>
      </c>
      <c r="G23" s="92">
        <f>ROUND(F23*$G$8,2)</f>
        <v>15.05</v>
      </c>
      <c r="H23" s="92">
        <f>ROUND(SUM(E23*G23),2)</f>
        <v>1300.32</v>
      </c>
    </row>
    <row r="24" spans="1:11" ht="12.75" customHeight="1" x14ac:dyDescent="0.2">
      <c r="A24" s="87"/>
      <c r="B24" s="88"/>
      <c r="C24" s="89"/>
      <c r="D24" s="90"/>
      <c r="E24" s="126"/>
      <c r="F24" s="91"/>
      <c r="G24" s="92"/>
      <c r="H24" s="92"/>
    </row>
    <row r="25" spans="1:11" ht="26.25" customHeight="1" x14ac:dyDescent="0.2">
      <c r="A25" s="87" t="s">
        <v>139</v>
      </c>
      <c r="B25" s="88" t="s">
        <v>140</v>
      </c>
      <c r="C25" s="89" t="s">
        <v>141</v>
      </c>
      <c r="D25" s="90" t="s">
        <v>114</v>
      </c>
      <c r="E25" s="126">
        <f>E21+E23</f>
        <v>372</v>
      </c>
      <c r="F25" s="91">
        <v>19.66</v>
      </c>
      <c r="G25" s="92">
        <f>ROUND(F25*$G$8,2)</f>
        <v>24.97</v>
      </c>
      <c r="H25" s="92">
        <f>ROUND(SUM(E25*G25),2)</f>
        <v>9288.84</v>
      </c>
    </row>
    <row r="26" spans="1:11" ht="15.75" customHeight="1" x14ac:dyDescent="0.2">
      <c r="A26" s="87"/>
      <c r="B26" s="88"/>
      <c r="C26" s="89"/>
      <c r="D26" s="90"/>
      <c r="E26" s="126"/>
      <c r="F26" s="91"/>
      <c r="G26" s="92"/>
      <c r="H26" s="92"/>
    </row>
    <row r="27" spans="1:11" ht="19.5" customHeight="1" x14ac:dyDescent="0.2">
      <c r="A27" s="87" t="s">
        <v>142</v>
      </c>
      <c r="B27" s="88" t="s">
        <v>143</v>
      </c>
      <c r="C27" s="89" t="s">
        <v>144</v>
      </c>
      <c r="D27" s="90" t="s">
        <v>114</v>
      </c>
      <c r="E27" s="126">
        <v>480</v>
      </c>
      <c r="F27" s="91">
        <v>2.77</v>
      </c>
      <c r="G27" s="92">
        <f>ROUND(F27*$G$8,2)</f>
        <v>3.52</v>
      </c>
      <c r="H27" s="92">
        <f>ROUND(SUM(E27*G27),2)</f>
        <v>1689.6</v>
      </c>
    </row>
    <row r="28" spans="1:11" ht="13.5" customHeight="1" x14ac:dyDescent="0.2">
      <c r="A28" s="93"/>
      <c r="B28" s="80" t="s">
        <v>145</v>
      </c>
      <c r="C28" s="94" t="s">
        <v>146</v>
      </c>
      <c r="D28" s="95"/>
      <c r="E28" s="128"/>
      <c r="F28" s="96"/>
      <c r="G28" s="97"/>
      <c r="H28" s="98">
        <f>SUM(H29:H41)</f>
        <v>63381.670000000006</v>
      </c>
    </row>
    <row r="29" spans="1:11" ht="78" customHeight="1" x14ac:dyDescent="0.2">
      <c r="A29" s="87" t="s">
        <v>147</v>
      </c>
      <c r="B29" s="88" t="s">
        <v>148</v>
      </c>
      <c r="C29" s="89" t="s">
        <v>149</v>
      </c>
      <c r="D29" s="90" t="s">
        <v>114</v>
      </c>
      <c r="E29" s="126">
        <v>230.24</v>
      </c>
      <c r="F29" s="91">
        <v>27.5</v>
      </c>
      <c r="G29" s="92">
        <f>ROUND(F29*$G$8,2)</f>
        <v>34.93</v>
      </c>
      <c r="H29" s="92">
        <f>ROUND(SUM(E29*G29),2)</f>
        <v>8042.28</v>
      </c>
      <c r="J29">
        <f>25*3</f>
        <v>75</v>
      </c>
      <c r="K29">
        <f>25*3</f>
        <v>75</v>
      </c>
    </row>
    <row r="30" spans="1:11" ht="12.75" customHeight="1" x14ac:dyDescent="0.2">
      <c r="A30" s="87"/>
      <c r="B30" s="88"/>
      <c r="C30" s="89"/>
      <c r="D30" s="90"/>
      <c r="E30" s="126"/>
      <c r="F30" s="91"/>
      <c r="G30" s="92"/>
      <c r="H30" s="92"/>
    </row>
    <row r="31" spans="1:11" ht="15.75" customHeight="1" x14ac:dyDescent="0.2">
      <c r="A31" s="87" t="s">
        <v>150</v>
      </c>
      <c r="B31" s="88" t="s">
        <v>151</v>
      </c>
      <c r="C31" s="89" t="s">
        <v>152</v>
      </c>
      <c r="D31" s="90" t="s">
        <v>114</v>
      </c>
      <c r="E31" s="126">
        <v>17.2</v>
      </c>
      <c r="F31" s="91">
        <v>8.4</v>
      </c>
      <c r="G31" s="92">
        <f>ROUND(F31*$G$8,2)</f>
        <v>10.67</v>
      </c>
      <c r="H31" s="92">
        <f>ROUND(SUM(E31*G31),2)</f>
        <v>183.52</v>
      </c>
    </row>
    <row r="32" spans="1:11" ht="12.75" customHeight="1" x14ac:dyDescent="0.2">
      <c r="A32" s="87"/>
      <c r="B32" s="88"/>
      <c r="C32" s="89"/>
      <c r="D32" s="90"/>
      <c r="E32" s="126"/>
      <c r="F32" s="91"/>
      <c r="G32" s="92"/>
      <c r="H32" s="92"/>
    </row>
    <row r="33" spans="1:12" ht="15.75" customHeight="1" x14ac:dyDescent="0.2">
      <c r="A33" s="87" t="s">
        <v>153</v>
      </c>
      <c r="B33" s="88" t="s">
        <v>154</v>
      </c>
      <c r="C33" s="89" t="s">
        <v>155</v>
      </c>
      <c r="D33" s="90" t="s">
        <v>114</v>
      </c>
      <c r="E33" s="126">
        <v>230.24</v>
      </c>
      <c r="F33" s="91">
        <v>17.5</v>
      </c>
      <c r="G33" s="92">
        <f t="shared" ref="G33:G41" si="1">ROUND(F33*$G$8,2)</f>
        <v>22.23</v>
      </c>
      <c r="H33" s="92">
        <f>ROUND(SUM(E33*G33),2)</f>
        <v>5118.24</v>
      </c>
    </row>
    <row r="34" spans="1:12" ht="15.75" customHeight="1" x14ac:dyDescent="0.2">
      <c r="A34" s="87"/>
      <c r="B34" s="88"/>
      <c r="C34" s="89"/>
      <c r="D34" s="90"/>
      <c r="E34" s="126"/>
      <c r="F34" s="91"/>
      <c r="G34" s="92"/>
      <c r="H34" s="92"/>
    </row>
    <row r="35" spans="1:12" ht="27" customHeight="1" x14ac:dyDescent="0.2">
      <c r="A35" s="87" t="s">
        <v>156</v>
      </c>
      <c r="B35" s="88" t="s">
        <v>157</v>
      </c>
      <c r="C35" s="89" t="s">
        <v>158</v>
      </c>
      <c r="D35" s="90" t="s">
        <v>118</v>
      </c>
      <c r="E35" s="126">
        <v>29</v>
      </c>
      <c r="F35" s="91">
        <v>4.99</v>
      </c>
      <c r="G35" s="92">
        <f t="shared" si="1"/>
        <v>6.34</v>
      </c>
      <c r="H35" s="92">
        <f>ROUND(SUM(E35*G35),2)</f>
        <v>183.86</v>
      </c>
    </row>
    <row r="36" spans="1:12" ht="14.25" customHeight="1" x14ac:dyDescent="0.2">
      <c r="A36" s="87"/>
      <c r="B36" s="88"/>
      <c r="C36" s="89"/>
      <c r="D36" s="90"/>
      <c r="E36" s="126"/>
      <c r="F36" s="91"/>
      <c r="G36" s="92"/>
      <c r="H36" s="92"/>
    </row>
    <row r="37" spans="1:12" ht="12.75" customHeight="1" x14ac:dyDescent="0.2">
      <c r="A37" s="87" t="s">
        <v>159</v>
      </c>
      <c r="B37" s="88" t="s">
        <v>160</v>
      </c>
      <c r="C37" s="89" t="s">
        <v>161</v>
      </c>
      <c r="D37" s="90" t="s">
        <v>122</v>
      </c>
      <c r="E37" s="126">
        <v>50.96</v>
      </c>
      <c r="F37" s="91">
        <v>179.01</v>
      </c>
      <c r="G37" s="92">
        <f t="shared" si="1"/>
        <v>227.34</v>
      </c>
      <c r="H37" s="92">
        <f>ROUND(SUM(E37*G37),2)</f>
        <v>11585.25</v>
      </c>
    </row>
    <row r="38" spans="1:12" ht="12.75" customHeight="1" x14ac:dyDescent="0.2">
      <c r="A38" s="87"/>
      <c r="B38" s="88"/>
      <c r="C38" s="89"/>
      <c r="D38" s="90"/>
      <c r="E38" s="126"/>
      <c r="F38" s="91"/>
      <c r="G38" s="92"/>
      <c r="H38" s="92"/>
    </row>
    <row r="39" spans="1:12" ht="27" customHeight="1" x14ac:dyDescent="0.2">
      <c r="A39" s="87" t="s">
        <v>162</v>
      </c>
      <c r="B39" s="88" t="s">
        <v>163</v>
      </c>
      <c r="C39" s="89" t="s">
        <v>164</v>
      </c>
      <c r="D39" s="90" t="s">
        <v>122</v>
      </c>
      <c r="E39" s="126">
        <v>203.78</v>
      </c>
      <c r="F39" s="91">
        <v>112.55</v>
      </c>
      <c r="G39" s="92">
        <f t="shared" si="1"/>
        <v>142.94</v>
      </c>
      <c r="H39" s="92">
        <f>ROUND(SUM(E39*G39),2)</f>
        <v>29128.31</v>
      </c>
    </row>
    <row r="40" spans="1:12" ht="13.5" customHeight="1" x14ac:dyDescent="0.2">
      <c r="A40" s="87"/>
      <c r="B40" s="88"/>
      <c r="C40" s="89"/>
      <c r="D40" s="90"/>
      <c r="E40" s="126"/>
      <c r="F40" s="91"/>
      <c r="G40" s="92"/>
      <c r="H40" s="92"/>
    </row>
    <row r="41" spans="1:12" ht="13.5" customHeight="1" x14ac:dyDescent="0.2">
      <c r="A41" s="87" t="s">
        <v>165</v>
      </c>
      <c r="B41" s="88" t="s">
        <v>166</v>
      </c>
      <c r="C41" s="89" t="s">
        <v>167</v>
      </c>
      <c r="D41" s="90" t="s">
        <v>168</v>
      </c>
      <c r="E41" s="126">
        <v>278.75</v>
      </c>
      <c r="F41" s="91">
        <v>25.82</v>
      </c>
      <c r="G41" s="92">
        <f t="shared" si="1"/>
        <v>32.79</v>
      </c>
      <c r="H41" s="92">
        <f>ROUND(SUM(E41*G41),2)</f>
        <v>9140.2099999999991</v>
      </c>
      <c r="K41" s="35"/>
      <c r="L41" s="35" t="s">
        <v>169</v>
      </c>
    </row>
    <row r="42" spans="1:12" ht="13.5" customHeight="1" x14ac:dyDescent="0.2">
      <c r="A42" s="87"/>
      <c r="B42" s="88"/>
      <c r="C42" s="89"/>
      <c r="D42" s="90"/>
      <c r="E42" s="126"/>
      <c r="F42" s="91"/>
      <c r="G42" s="92"/>
      <c r="H42" s="92"/>
    </row>
    <row r="43" spans="1:12" ht="15.75" customHeight="1" x14ac:dyDescent="0.2">
      <c r="A43" s="93"/>
      <c r="B43" s="99" t="s">
        <v>170</v>
      </c>
      <c r="C43" s="100" t="s">
        <v>171</v>
      </c>
      <c r="D43" s="95"/>
      <c r="E43" s="128"/>
      <c r="F43" s="96"/>
      <c r="G43" s="97"/>
      <c r="H43" s="98">
        <f>SUM(H44:H57)</f>
        <v>35710</v>
      </c>
    </row>
    <row r="44" spans="1:12" ht="17.25" customHeight="1" x14ac:dyDescent="0.2">
      <c r="A44" s="36" t="s">
        <v>172</v>
      </c>
      <c r="B44" s="37" t="s">
        <v>173</v>
      </c>
      <c r="C44" s="38" t="s">
        <v>174</v>
      </c>
      <c r="D44" s="101" t="s">
        <v>118</v>
      </c>
      <c r="E44" s="129">
        <v>20</v>
      </c>
      <c r="F44" s="102">
        <v>81.84</v>
      </c>
      <c r="G44" s="103">
        <f>ROUND(F44*$G$8,2)</f>
        <v>103.94</v>
      </c>
      <c r="H44" s="92">
        <f>ROUND(SUM(E44*G44),2)</f>
        <v>2078.8000000000002</v>
      </c>
    </row>
    <row r="45" spans="1:12" ht="9" customHeight="1" x14ac:dyDescent="0.2">
      <c r="A45" s="36"/>
      <c r="B45" s="104"/>
      <c r="C45" s="105"/>
      <c r="D45" s="101"/>
      <c r="E45" s="129"/>
      <c r="F45" s="102"/>
      <c r="G45" s="103"/>
      <c r="H45" s="106"/>
    </row>
    <row r="46" spans="1:12" ht="25.35" customHeight="1" x14ac:dyDescent="0.2">
      <c r="A46" s="36" t="s">
        <v>175</v>
      </c>
      <c r="B46" s="39" t="s">
        <v>176</v>
      </c>
      <c r="C46" s="40" t="s">
        <v>177</v>
      </c>
      <c r="D46" s="101" t="s">
        <v>118</v>
      </c>
      <c r="E46" s="129">
        <v>17</v>
      </c>
      <c r="F46" s="102">
        <v>654.79999999999995</v>
      </c>
      <c r="G46" s="103">
        <f t="shared" ref="G46:G56" si="2">ROUND(F46*$G$8,2)</f>
        <v>831.6</v>
      </c>
      <c r="H46" s="92">
        <f>ROUND(SUM(E46*G46),2)</f>
        <v>14137.2</v>
      </c>
    </row>
    <row r="47" spans="1:12" ht="12.75" customHeight="1" x14ac:dyDescent="0.2">
      <c r="A47" s="36"/>
      <c r="B47" s="39"/>
      <c r="C47" s="40"/>
      <c r="D47" s="101"/>
      <c r="E47" s="129"/>
      <c r="F47" s="102"/>
      <c r="G47" s="103"/>
      <c r="H47" s="103"/>
    </row>
    <row r="48" spans="1:12" ht="12.75" customHeight="1" x14ac:dyDescent="0.2">
      <c r="A48" s="36" t="s">
        <v>178</v>
      </c>
      <c r="B48" s="39" t="s">
        <v>72</v>
      </c>
      <c r="C48" s="40" t="s">
        <v>179</v>
      </c>
      <c r="D48" s="101" t="s">
        <v>118</v>
      </c>
      <c r="E48" s="129">
        <v>22</v>
      </c>
      <c r="F48" s="102">
        <f>I48</f>
        <v>500</v>
      </c>
      <c r="G48" s="103">
        <f t="shared" si="2"/>
        <v>635</v>
      </c>
      <c r="H48" s="92">
        <f>ROUND(SUM(E48*G48),2)</f>
        <v>13970</v>
      </c>
      <c r="I48" s="41">
        <v>500</v>
      </c>
      <c r="J48">
        <v>510</v>
      </c>
      <c r="K48" s="35">
        <f>500+75</f>
        <v>575</v>
      </c>
      <c r="L48" s="35"/>
    </row>
    <row r="49" spans="1:14" ht="12.75" customHeight="1" x14ac:dyDescent="0.2">
      <c r="A49" s="36"/>
      <c r="B49" s="39"/>
      <c r="C49" s="40"/>
      <c r="D49" s="101"/>
      <c r="E49" s="129"/>
      <c r="F49" s="102"/>
      <c r="G49" s="103"/>
      <c r="H49" s="107"/>
      <c r="I49" s="42"/>
      <c r="J49" s="43"/>
      <c r="K49" s="42"/>
      <c r="L49" s="44"/>
    </row>
    <row r="50" spans="1:14" ht="12.75" customHeight="1" x14ac:dyDescent="0.2">
      <c r="A50" s="36" t="s">
        <v>178</v>
      </c>
      <c r="B50" s="39" t="s">
        <v>74</v>
      </c>
      <c r="C50" s="40" t="s">
        <v>180</v>
      </c>
      <c r="D50" s="101" t="s">
        <v>118</v>
      </c>
      <c r="E50" s="129">
        <v>2</v>
      </c>
      <c r="F50" s="102">
        <f>I50</f>
        <v>180</v>
      </c>
      <c r="G50" s="103">
        <f t="shared" si="2"/>
        <v>228.6</v>
      </c>
      <c r="H50" s="92">
        <f>ROUND(SUM(E50*G50),2)</f>
        <v>457.2</v>
      </c>
      <c r="I50" s="45">
        <f>140+80/2</f>
        <v>180</v>
      </c>
      <c r="J50" s="42">
        <f>165+75</f>
        <v>240</v>
      </c>
      <c r="K50" s="42">
        <v>230</v>
      </c>
      <c r="L50" s="42" t="s">
        <v>181</v>
      </c>
    </row>
    <row r="51" spans="1:14" ht="12.75" customHeight="1" x14ac:dyDescent="0.2">
      <c r="A51" s="36"/>
      <c r="B51" s="39"/>
      <c r="C51" s="40"/>
      <c r="D51" s="101"/>
      <c r="E51" s="129"/>
      <c r="F51" s="102"/>
      <c r="G51" s="103"/>
      <c r="H51" s="107"/>
      <c r="I51" s="46"/>
      <c r="J51" s="42"/>
      <c r="K51" s="42"/>
      <c r="L51" s="44"/>
    </row>
    <row r="52" spans="1:14" ht="12.75" customHeight="1" x14ac:dyDescent="0.2">
      <c r="A52" s="36" t="s">
        <v>178</v>
      </c>
      <c r="B52" s="39" t="s">
        <v>76</v>
      </c>
      <c r="C52" s="40" t="s">
        <v>182</v>
      </c>
      <c r="D52" s="101" t="s">
        <v>118</v>
      </c>
      <c r="E52" s="129">
        <v>2</v>
      </c>
      <c r="F52" s="102">
        <f>I52+I53</f>
        <v>140</v>
      </c>
      <c r="G52" s="103">
        <f t="shared" si="2"/>
        <v>177.8</v>
      </c>
      <c r="H52" s="92">
        <f>ROUND(SUM(E52*G52),2)</f>
        <v>355.6</v>
      </c>
      <c r="I52" s="41">
        <f>100+80/2</f>
        <v>140</v>
      </c>
      <c r="J52" s="35">
        <f>110+75/2</f>
        <v>147.5</v>
      </c>
      <c r="K52" s="35">
        <f>190+0</f>
        <v>190</v>
      </c>
      <c r="L52" s="35" t="s">
        <v>181</v>
      </c>
      <c r="N52" s="35"/>
    </row>
    <row r="53" spans="1:14" ht="12.75" customHeight="1" x14ac:dyDescent="0.2">
      <c r="A53" s="36"/>
      <c r="B53" s="39"/>
      <c r="C53" s="40"/>
      <c r="D53" s="101"/>
      <c r="E53" s="129"/>
      <c r="F53" s="102"/>
      <c r="G53" s="103"/>
      <c r="H53" s="103"/>
      <c r="I53" s="47"/>
      <c r="J53" s="35"/>
      <c r="K53" s="35"/>
      <c r="L53" s="35"/>
    </row>
    <row r="54" spans="1:14" ht="12.75" customHeight="1" x14ac:dyDescent="0.2">
      <c r="A54" s="36" t="s">
        <v>178</v>
      </c>
      <c r="B54" s="39" t="s">
        <v>183</v>
      </c>
      <c r="C54" s="40" t="s">
        <v>184</v>
      </c>
      <c r="D54" s="101" t="s">
        <v>185</v>
      </c>
      <c r="E54" s="129">
        <v>30</v>
      </c>
      <c r="F54" s="102">
        <f>I54</f>
        <v>40</v>
      </c>
      <c r="G54" s="103">
        <f t="shared" si="2"/>
        <v>50.8</v>
      </c>
      <c r="H54" s="92">
        <f>ROUND(SUM(E54*G54),2)</f>
        <v>1524</v>
      </c>
      <c r="I54" s="41">
        <v>40</v>
      </c>
      <c r="J54" s="35">
        <v>45</v>
      </c>
      <c r="K54" s="35">
        <v>42</v>
      </c>
      <c r="L54" s="48"/>
    </row>
    <row r="55" spans="1:14" ht="12.75" customHeight="1" x14ac:dyDescent="0.2">
      <c r="A55" s="36"/>
      <c r="B55" s="39"/>
      <c r="C55" s="40"/>
      <c r="D55" s="101"/>
      <c r="E55" s="129"/>
      <c r="F55" s="102"/>
      <c r="G55" s="103"/>
      <c r="H55" s="103"/>
    </row>
    <row r="56" spans="1:14" ht="12.75" customHeight="1" x14ac:dyDescent="0.2">
      <c r="A56" s="36" t="s">
        <v>186</v>
      </c>
      <c r="B56" s="39" t="s">
        <v>187</v>
      </c>
      <c r="C56" s="40" t="s">
        <v>188</v>
      </c>
      <c r="D56" s="101" t="s">
        <v>189</v>
      </c>
      <c r="E56" s="129">
        <v>480</v>
      </c>
      <c r="F56" s="102">
        <v>5.23</v>
      </c>
      <c r="G56" s="103">
        <f t="shared" si="2"/>
        <v>6.64</v>
      </c>
      <c r="H56" s="92">
        <f>ROUND(SUM(E56*G56),2)</f>
        <v>3187.2</v>
      </c>
    </row>
    <row r="57" spans="1:14" ht="12.75" customHeight="1" x14ac:dyDescent="0.2">
      <c r="A57" s="87"/>
      <c r="B57" s="88"/>
      <c r="C57" s="89"/>
      <c r="D57" s="90"/>
      <c r="E57" s="126"/>
      <c r="F57" s="91"/>
      <c r="G57" s="92"/>
      <c r="H57" s="92"/>
    </row>
    <row r="58" spans="1:14" ht="15.75" customHeight="1" x14ac:dyDescent="0.2">
      <c r="A58" s="93"/>
      <c r="B58" s="80" t="s">
        <v>190</v>
      </c>
      <c r="C58" s="94" t="s">
        <v>191</v>
      </c>
      <c r="D58" s="95"/>
      <c r="E58" s="130"/>
      <c r="F58" s="86"/>
      <c r="G58" s="97"/>
      <c r="H58" s="98">
        <f>SUM(H59:H66)</f>
        <v>4881.3999999999996</v>
      </c>
    </row>
    <row r="59" spans="1:14" ht="38.25" customHeight="1" x14ac:dyDescent="0.2">
      <c r="A59" s="87" t="s">
        <v>192</v>
      </c>
      <c r="B59" s="88" t="s">
        <v>193</v>
      </c>
      <c r="C59" s="89" t="s">
        <v>194</v>
      </c>
      <c r="D59" s="90" t="s">
        <v>118</v>
      </c>
      <c r="E59" s="126">
        <v>11</v>
      </c>
      <c r="F59" s="91">
        <v>174.8</v>
      </c>
      <c r="G59" s="92">
        <f>ROUND(F59*$G$8,2)</f>
        <v>222</v>
      </c>
      <c r="H59" s="92">
        <f>ROUND(SUM(E59*G59),2)</f>
        <v>2442</v>
      </c>
    </row>
    <row r="60" spans="1:14" ht="15" customHeight="1" x14ac:dyDescent="0.2">
      <c r="A60" s="87"/>
      <c r="B60" s="88"/>
      <c r="C60" s="89"/>
      <c r="D60" s="90"/>
      <c r="E60" s="126"/>
      <c r="F60" s="91"/>
      <c r="G60" s="92"/>
      <c r="H60" s="92"/>
    </row>
    <row r="61" spans="1:14" ht="15" customHeight="1" x14ac:dyDescent="0.2">
      <c r="A61" s="87" t="s">
        <v>195</v>
      </c>
      <c r="B61" s="88" t="s">
        <v>196</v>
      </c>
      <c r="C61" s="89" t="s">
        <v>197</v>
      </c>
      <c r="D61" s="90" t="s">
        <v>118</v>
      </c>
      <c r="E61" s="126">
        <v>11</v>
      </c>
      <c r="F61" s="91">
        <v>42.68</v>
      </c>
      <c r="G61" s="92">
        <f>ROUND(F61*$G$8,2)</f>
        <v>54.2</v>
      </c>
      <c r="H61" s="92">
        <f>ROUND(SUM(E61*G61),2)</f>
        <v>596.20000000000005</v>
      </c>
    </row>
    <row r="62" spans="1:14" ht="17.25" customHeight="1" x14ac:dyDescent="0.2">
      <c r="A62" s="87"/>
      <c r="B62" s="88"/>
      <c r="C62" s="89"/>
      <c r="D62" s="90"/>
      <c r="E62" s="126"/>
      <c r="F62" s="91"/>
      <c r="G62" s="92"/>
      <c r="H62" s="92"/>
    </row>
    <row r="63" spans="1:14" ht="28.5" customHeight="1" x14ac:dyDescent="0.2">
      <c r="A63" s="87" t="s">
        <v>198</v>
      </c>
      <c r="B63" s="88" t="s">
        <v>199</v>
      </c>
      <c r="C63" s="89" t="s">
        <v>200</v>
      </c>
      <c r="D63" s="90" t="s">
        <v>189</v>
      </c>
      <c r="E63" s="126">
        <v>480</v>
      </c>
      <c r="F63" s="91">
        <v>1.26</v>
      </c>
      <c r="G63" s="92">
        <f>ROUND(F63*$G$8,2)</f>
        <v>1.6</v>
      </c>
      <c r="H63" s="92">
        <f>ROUND(SUM(E63*G63),2)</f>
        <v>768</v>
      </c>
    </row>
    <row r="64" spans="1:14" ht="17.25" customHeight="1" x14ac:dyDescent="0.2">
      <c r="A64" s="87"/>
      <c r="B64" s="88"/>
      <c r="C64" s="89"/>
      <c r="D64" s="90"/>
      <c r="E64" s="126"/>
      <c r="F64" s="91"/>
      <c r="G64" s="92"/>
      <c r="H64" s="92"/>
    </row>
    <row r="65" spans="1:8" ht="18.75" customHeight="1" x14ac:dyDescent="0.2">
      <c r="A65" s="87" t="s">
        <v>201</v>
      </c>
      <c r="B65" s="88" t="s">
        <v>202</v>
      </c>
      <c r="C65" s="89" t="s">
        <v>203</v>
      </c>
      <c r="D65" s="90" t="s">
        <v>189</v>
      </c>
      <c r="E65" s="126">
        <v>480</v>
      </c>
      <c r="F65" s="91">
        <v>1.76</v>
      </c>
      <c r="G65" s="92">
        <f>ROUND(F65*$G$8,2)</f>
        <v>2.2400000000000002</v>
      </c>
      <c r="H65" s="92">
        <f>ROUND(SUM(E65*G65),2)</f>
        <v>1075.2</v>
      </c>
    </row>
    <row r="66" spans="1:8" ht="12.75" customHeight="1" x14ac:dyDescent="0.2">
      <c r="A66" s="87"/>
      <c r="B66" s="88"/>
      <c r="C66" s="89"/>
      <c r="D66" s="90"/>
      <c r="E66" s="126"/>
      <c r="F66" s="91"/>
      <c r="G66" s="92"/>
      <c r="H66" s="92"/>
    </row>
    <row r="67" spans="1:8" ht="15.75" customHeight="1" x14ac:dyDescent="0.2">
      <c r="A67" s="108"/>
      <c r="B67" s="80" t="s">
        <v>204</v>
      </c>
      <c r="C67" s="94" t="s">
        <v>205</v>
      </c>
      <c r="D67" s="109"/>
      <c r="E67" s="130"/>
      <c r="F67" s="86"/>
      <c r="G67" s="96"/>
      <c r="H67" s="110">
        <f>SUM(H68:H70)</f>
        <v>749.6</v>
      </c>
    </row>
    <row r="68" spans="1:8" ht="25.5" customHeight="1" x14ac:dyDescent="0.2">
      <c r="A68" s="87" t="s">
        <v>206</v>
      </c>
      <c r="B68" s="88" t="s">
        <v>207</v>
      </c>
      <c r="C68" s="89" t="s">
        <v>208</v>
      </c>
      <c r="D68" s="90" t="s">
        <v>209</v>
      </c>
      <c r="E68" s="127">
        <v>8</v>
      </c>
      <c r="F68" s="90">
        <v>24.23</v>
      </c>
      <c r="G68" s="91">
        <f>ROUND(F68*$G$8,2)</f>
        <v>30.77</v>
      </c>
      <c r="H68" s="92">
        <f>ROUND(SUM(E68*G68),2)</f>
        <v>246.16</v>
      </c>
    </row>
    <row r="69" spans="1:8" ht="15.75" customHeight="1" x14ac:dyDescent="0.2">
      <c r="A69" s="87"/>
      <c r="B69" s="88"/>
      <c r="C69" s="89"/>
      <c r="D69" s="90"/>
      <c r="E69" s="131"/>
      <c r="F69" s="91"/>
      <c r="G69" s="91"/>
      <c r="H69" s="92"/>
    </row>
    <row r="70" spans="1:8" ht="27.75" customHeight="1" x14ac:dyDescent="0.2">
      <c r="A70" s="87" t="s">
        <v>210</v>
      </c>
      <c r="B70" s="88" t="s">
        <v>211</v>
      </c>
      <c r="C70" s="89" t="s">
        <v>212</v>
      </c>
      <c r="D70" s="90" t="s">
        <v>118</v>
      </c>
      <c r="E70" s="129">
        <v>1</v>
      </c>
      <c r="F70" s="90">
        <v>396.41</v>
      </c>
      <c r="G70" s="91">
        <f>ROUND(F70*$G$8,2)</f>
        <v>503.44</v>
      </c>
      <c r="H70" s="92">
        <f>ROUND(SUM(E70*G70),2)</f>
        <v>503.44</v>
      </c>
    </row>
    <row r="71" spans="1:8" ht="15.75" customHeight="1" x14ac:dyDescent="0.2">
      <c r="A71" s="111"/>
      <c r="B71" s="112"/>
      <c r="C71" s="113" t="s">
        <v>213</v>
      </c>
      <c r="D71" s="114"/>
      <c r="E71" s="115"/>
      <c r="F71" s="116"/>
      <c r="G71" s="117"/>
      <c r="H71" s="117">
        <f>SUM(H9+H20+H28+H43+H58+H67)</f>
        <v>126184.85</v>
      </c>
    </row>
    <row r="72" spans="1:8" ht="15.75" customHeight="1" x14ac:dyDescent="0.2">
      <c r="A72" s="42"/>
      <c r="B72" s="42"/>
      <c r="C72" s="42"/>
      <c r="D72" s="42"/>
      <c r="E72" s="42"/>
      <c r="F72" s="42"/>
      <c r="G72" s="42"/>
      <c r="H72" s="42"/>
    </row>
    <row r="73" spans="1:8" ht="15.75" customHeight="1" x14ac:dyDescent="0.2">
      <c r="A73" s="42"/>
      <c r="B73" s="42"/>
      <c r="C73" s="49" t="s">
        <v>214</v>
      </c>
      <c r="D73" s="42"/>
      <c r="E73" s="42"/>
      <c r="F73" s="42"/>
      <c r="G73" s="42"/>
      <c r="H73" s="42"/>
    </row>
    <row r="74" spans="1:8" ht="15.75" customHeight="1" x14ac:dyDescent="0.2">
      <c r="A74" s="42"/>
      <c r="B74" s="42"/>
      <c r="C74" s="50" t="s">
        <v>215</v>
      </c>
      <c r="D74" s="42"/>
      <c r="E74" s="42"/>
      <c r="F74" s="42"/>
      <c r="G74" s="42"/>
      <c r="H74" s="42"/>
    </row>
    <row r="75" spans="1:8" ht="25.35" customHeight="1" x14ac:dyDescent="0.2">
      <c r="A75" s="42"/>
      <c r="B75" s="42"/>
      <c r="C75" s="50" t="s">
        <v>216</v>
      </c>
      <c r="D75" s="42"/>
      <c r="E75" s="42"/>
      <c r="F75" s="42"/>
      <c r="G75" s="42"/>
      <c r="H75" s="42"/>
    </row>
    <row r="76" spans="1:8" ht="25.35" customHeight="1" x14ac:dyDescent="0.2">
      <c r="A76" s="42"/>
      <c r="B76" s="42"/>
      <c r="C76" s="50" t="s">
        <v>217</v>
      </c>
      <c r="D76" s="42"/>
      <c r="E76" s="42"/>
      <c r="F76" s="42"/>
      <c r="G76" s="42"/>
      <c r="H76" s="42"/>
    </row>
    <row r="77" spans="1:8" ht="15.75" customHeight="1" x14ac:dyDescent="0.2">
      <c r="A77" s="42"/>
      <c r="B77" s="42"/>
      <c r="C77" s="50" t="s">
        <v>218</v>
      </c>
      <c r="D77" s="42"/>
      <c r="E77" s="42"/>
      <c r="F77" s="42"/>
      <c r="G77" s="42"/>
      <c r="H77" s="42"/>
    </row>
    <row r="78" spans="1:8" ht="15.75" customHeight="1" x14ac:dyDescent="0.2">
      <c r="A78" s="42"/>
      <c r="B78" s="42"/>
      <c r="C78" s="50" t="s">
        <v>219</v>
      </c>
      <c r="D78" s="42"/>
      <c r="E78" s="42"/>
      <c r="F78" s="42"/>
      <c r="G78" s="42"/>
      <c r="H78" s="42"/>
    </row>
    <row r="79" spans="1:8" ht="15.75" customHeight="1" x14ac:dyDescent="0.2">
      <c r="A79" s="42"/>
      <c r="B79" s="42"/>
      <c r="C79" s="50" t="s">
        <v>220</v>
      </c>
      <c r="D79" s="42"/>
      <c r="E79" s="42"/>
      <c r="F79" s="42"/>
      <c r="G79" s="42"/>
      <c r="H79" s="42"/>
    </row>
    <row r="80" spans="1:8" ht="15.75" customHeight="1" x14ac:dyDescent="0.2">
      <c r="A80" s="42"/>
      <c r="B80" s="42"/>
      <c r="C80" s="51" t="s">
        <v>221</v>
      </c>
      <c r="D80" s="42"/>
      <c r="E80" s="42"/>
      <c r="F80" s="42"/>
      <c r="G80" s="42"/>
      <c r="H80" s="42"/>
    </row>
  </sheetData>
  <sheetProtection selectLockedCells="1" selectUnlockedCells="1"/>
  <mergeCells count="3">
    <mergeCell ref="A3:C3"/>
    <mergeCell ref="E3:F3"/>
    <mergeCell ref="A4:C4"/>
  </mergeCells>
  <pageMargins left="0.25" right="0.25" top="0.75" bottom="0.75" header="0.51180555555555551" footer="0.51180555555555551"/>
  <pageSetup paperSize="9" firstPageNumber="0" fitToHeight="0" orientation="landscape" horizontalDpi="300" verticalDpi="300" r:id="rId1"/>
  <headerFooter alignWithMargins="0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21"/>
  <sheetViews>
    <sheetView zoomScaleSheetLayoutView="100" workbookViewId="0">
      <selection activeCell="A9" sqref="A9:G21"/>
    </sheetView>
  </sheetViews>
  <sheetFormatPr defaultRowHeight="12.75" x14ac:dyDescent="0.2"/>
  <cols>
    <col min="1" max="1" width="8.140625" customWidth="1"/>
    <col min="2" max="2" width="36.7109375" customWidth="1"/>
    <col min="3" max="6" width="13.7109375" customWidth="1"/>
    <col min="7" max="7" width="10.140625" customWidth="1"/>
    <col min="9" max="9" width="13.28515625" style="52" customWidth="1"/>
    <col min="12" max="12" width="10.140625" customWidth="1"/>
  </cols>
  <sheetData>
    <row r="1" spans="1:7" x14ac:dyDescent="0.2">
      <c r="A1" s="53" t="s">
        <v>94</v>
      </c>
      <c r="B1" s="54"/>
      <c r="C1" s="55"/>
      <c r="D1" s="55"/>
      <c r="E1" s="55"/>
      <c r="F1" s="55"/>
      <c r="G1" s="56"/>
    </row>
    <row r="2" spans="1:7" x14ac:dyDescent="0.2">
      <c r="A2" s="57" t="s">
        <v>95</v>
      </c>
      <c r="B2" s="58"/>
      <c r="C2" s="59"/>
      <c r="D2" s="59"/>
      <c r="E2" s="59"/>
      <c r="F2" s="58"/>
      <c r="G2" s="59"/>
    </row>
    <row r="3" spans="1:7" x14ac:dyDescent="0.2">
      <c r="A3" s="57"/>
      <c r="B3" s="58"/>
      <c r="C3" s="59"/>
      <c r="D3" s="59"/>
      <c r="E3" s="59"/>
      <c r="F3" s="58"/>
      <c r="G3" s="59"/>
    </row>
    <row r="4" spans="1:7" ht="13.5" customHeight="1" x14ac:dyDescent="0.2">
      <c r="A4" s="142" t="s">
        <v>96</v>
      </c>
      <c r="B4" s="142"/>
      <c r="C4" s="142"/>
      <c r="D4" s="60"/>
      <c r="E4" s="60"/>
      <c r="F4" s="59"/>
      <c r="G4" s="61"/>
    </row>
    <row r="5" spans="1:7" ht="16.5" customHeight="1" x14ac:dyDescent="0.2">
      <c r="A5" s="143" t="s">
        <v>222</v>
      </c>
      <c r="B5" s="143"/>
      <c r="C5" s="143"/>
      <c r="D5" s="63"/>
      <c r="E5" s="63"/>
      <c r="F5" s="61"/>
      <c r="G5" s="64"/>
    </row>
    <row r="6" spans="1:7" ht="13.5" customHeight="1" x14ac:dyDescent="0.2">
      <c r="A6" s="62"/>
      <c r="B6" s="63"/>
      <c r="C6" s="63"/>
      <c r="D6" s="63"/>
      <c r="E6" s="63"/>
      <c r="F6" s="59"/>
      <c r="G6" s="65"/>
    </row>
    <row r="7" spans="1:7" ht="21" customHeight="1" x14ac:dyDescent="0.25">
      <c r="A7" s="144"/>
      <c r="B7" s="144"/>
      <c r="C7" s="144"/>
      <c r="D7" s="144"/>
      <c r="E7" s="144"/>
      <c r="F7" s="144"/>
      <c r="G7" s="144"/>
    </row>
    <row r="8" spans="1:7" x14ac:dyDescent="0.2">
      <c r="A8" s="66"/>
      <c r="B8" s="66"/>
      <c r="C8" s="66"/>
      <c r="D8" s="66"/>
      <c r="E8" s="66"/>
      <c r="F8" s="66"/>
      <c r="G8" s="66"/>
    </row>
    <row r="9" spans="1:7" ht="12.75" customHeight="1" x14ac:dyDescent="0.2">
      <c r="A9" s="145" t="s">
        <v>103</v>
      </c>
      <c r="B9" s="146" t="s">
        <v>223</v>
      </c>
      <c r="C9" s="146" t="s">
        <v>224</v>
      </c>
      <c r="D9" s="146"/>
      <c r="E9" s="146"/>
      <c r="F9" s="146" t="s">
        <v>225</v>
      </c>
      <c r="G9" s="146"/>
    </row>
    <row r="10" spans="1:7" x14ac:dyDescent="0.2">
      <c r="A10" s="145"/>
      <c r="B10" s="146"/>
      <c r="C10" s="67" t="s">
        <v>226</v>
      </c>
      <c r="D10" s="67" t="s">
        <v>227</v>
      </c>
      <c r="E10" s="67" t="s">
        <v>228</v>
      </c>
      <c r="F10" s="146"/>
      <c r="G10" s="146"/>
    </row>
    <row r="11" spans="1:7" ht="18.75" customHeight="1" x14ac:dyDescent="0.2">
      <c r="A11" s="8" t="s">
        <v>109</v>
      </c>
      <c r="B11" s="123" t="s">
        <v>110</v>
      </c>
      <c r="C11" s="68">
        <f>F11*0.85</f>
        <v>5351.5999999999995</v>
      </c>
      <c r="D11" s="68">
        <f>F11*0.15</f>
        <v>944.4</v>
      </c>
      <c r="E11" s="68"/>
      <c r="F11" s="68">
        <f>'Nova Planilha  '!H9</f>
        <v>6296</v>
      </c>
      <c r="G11" s="118">
        <f>F11/F18</f>
        <v>4.9895054754988413E-2</v>
      </c>
    </row>
    <row r="12" spans="1:7" ht="19.5" customHeight="1" x14ac:dyDescent="0.2">
      <c r="A12" s="8" t="s">
        <v>130</v>
      </c>
      <c r="B12" s="124" t="s">
        <v>229</v>
      </c>
      <c r="C12" s="68">
        <f>F12*0.3</f>
        <v>4549.8540000000003</v>
      </c>
      <c r="D12" s="68">
        <f>F12*0.5</f>
        <v>7583.09</v>
      </c>
      <c r="E12" s="68">
        <f>F12*0.2</f>
        <v>3033.2360000000003</v>
      </c>
      <c r="F12" s="68">
        <f>'Nova Planilha  '!H20</f>
        <v>15166.18</v>
      </c>
      <c r="G12" s="118">
        <f>F12/F18</f>
        <v>0.12019018130940441</v>
      </c>
    </row>
    <row r="13" spans="1:7" ht="25.5" x14ac:dyDescent="0.2">
      <c r="A13" s="8" t="s">
        <v>145</v>
      </c>
      <c r="B13" s="124" t="s">
        <v>146</v>
      </c>
      <c r="C13" s="68">
        <f>F13*0.1</f>
        <v>6338.1670000000013</v>
      </c>
      <c r="D13" s="68">
        <f>F13*0.5</f>
        <v>31690.835000000003</v>
      </c>
      <c r="E13" s="68">
        <f>F13*0.4</f>
        <v>25352.668000000005</v>
      </c>
      <c r="F13" s="68">
        <f>'Nova Planilha  '!H28</f>
        <v>63381.670000000006</v>
      </c>
      <c r="G13" s="118">
        <f>F13/F18</f>
        <v>0.50229223238764398</v>
      </c>
    </row>
    <row r="14" spans="1:7" ht="20.25" customHeight="1" x14ac:dyDescent="0.2">
      <c r="A14" s="8" t="s">
        <v>170</v>
      </c>
      <c r="B14" s="124" t="s">
        <v>171</v>
      </c>
      <c r="C14" s="68"/>
      <c r="D14" s="68">
        <f>F14*0.3</f>
        <v>10713</v>
      </c>
      <c r="E14" s="68">
        <f>F14*0.7</f>
        <v>24997</v>
      </c>
      <c r="F14" s="68">
        <f>'Nova Planilha  '!H43</f>
        <v>35710</v>
      </c>
      <c r="G14" s="118">
        <f>F14/F18</f>
        <v>0.28299752307824588</v>
      </c>
    </row>
    <row r="15" spans="1:7" ht="20.25" customHeight="1" x14ac:dyDescent="0.2">
      <c r="A15" s="8" t="s">
        <v>190</v>
      </c>
      <c r="B15" s="124" t="s">
        <v>191</v>
      </c>
      <c r="C15" s="68">
        <f>F15</f>
        <v>4881.3999999999996</v>
      </c>
      <c r="D15" s="68"/>
      <c r="E15" s="68"/>
      <c r="F15" s="68">
        <f>'Nova Planilha  '!H58</f>
        <v>4881.3999999999996</v>
      </c>
      <c r="G15" s="118">
        <f>F15/F18</f>
        <v>3.8684517198379988E-2</v>
      </c>
    </row>
    <row r="16" spans="1:7" ht="18" customHeight="1" x14ac:dyDescent="0.2">
      <c r="A16" s="8" t="s">
        <v>204</v>
      </c>
      <c r="B16" s="124" t="s">
        <v>230</v>
      </c>
      <c r="C16" s="68">
        <f>F16*0.6</f>
        <v>449.76</v>
      </c>
      <c r="D16" s="68"/>
      <c r="E16" s="68">
        <f>F16*0.4</f>
        <v>299.84000000000003</v>
      </c>
      <c r="F16" s="68">
        <f>'Nova Planilha  '!H67</f>
        <v>749.6</v>
      </c>
      <c r="G16" s="118">
        <f>F16/F18</f>
        <v>5.9404912713372487E-3</v>
      </c>
    </row>
    <row r="17" spans="1:7" x14ac:dyDescent="0.2">
      <c r="A17" s="10"/>
      <c r="B17" s="125"/>
      <c r="C17" s="68"/>
      <c r="D17" s="68"/>
      <c r="E17" s="68"/>
      <c r="F17" s="68"/>
      <c r="G17" s="10"/>
    </row>
    <row r="18" spans="1:7" x14ac:dyDescent="0.2">
      <c r="A18" s="10"/>
      <c r="B18" s="119" t="s">
        <v>225</v>
      </c>
      <c r="C18" s="68">
        <f>SUM(C11:C17)</f>
        <v>21570.780999999999</v>
      </c>
      <c r="D18" s="68">
        <f>SUM(D11:D17)</f>
        <v>50931.325000000004</v>
      </c>
      <c r="E18" s="68">
        <f>SUM(E11:E17)</f>
        <v>53682.744000000006</v>
      </c>
      <c r="F18" s="120">
        <f>SUM(F11:F17)</f>
        <v>126184.85</v>
      </c>
      <c r="G18" s="121">
        <f>SUM(G11:G17)</f>
        <v>0.99999999999999989</v>
      </c>
    </row>
    <row r="19" spans="1:7" x14ac:dyDescent="0.2">
      <c r="A19" s="10"/>
      <c r="B19" s="119" t="s">
        <v>26</v>
      </c>
      <c r="C19" s="118">
        <f>C18/F18</f>
        <v>0.1709458861345082</v>
      </c>
      <c r="D19" s="118">
        <f>D18/F18</f>
        <v>0.40362472198524624</v>
      </c>
      <c r="E19" s="118">
        <f>E18/F18</f>
        <v>0.42542939188024553</v>
      </c>
      <c r="F19" s="122"/>
      <c r="G19" s="118"/>
    </row>
    <row r="20" spans="1:7" x14ac:dyDescent="0.2">
      <c r="A20" s="10"/>
      <c r="B20" s="119" t="s">
        <v>231</v>
      </c>
      <c r="C20" s="122">
        <f>C18</f>
        <v>21570.780999999999</v>
      </c>
      <c r="D20" s="122">
        <f>C20+D18</f>
        <v>72502.106</v>
      </c>
      <c r="E20" s="122">
        <f>D20+E18</f>
        <v>126184.85</v>
      </c>
      <c r="F20" s="10"/>
      <c r="G20" s="10"/>
    </row>
    <row r="21" spans="1:7" x14ac:dyDescent="0.2">
      <c r="A21" s="10"/>
      <c r="B21" s="119" t="s">
        <v>232</v>
      </c>
      <c r="C21" s="118">
        <f>C19</f>
        <v>0.1709458861345082</v>
      </c>
      <c r="D21" s="118">
        <f>C21+D19</f>
        <v>0.57457060811975447</v>
      </c>
      <c r="E21" s="118">
        <f>D21+E19</f>
        <v>1</v>
      </c>
      <c r="F21" s="10"/>
      <c r="G21" s="10"/>
    </row>
  </sheetData>
  <sheetProtection selectLockedCells="1" selectUnlockedCells="1"/>
  <mergeCells count="8">
    <mergeCell ref="A4:C4"/>
    <mergeCell ref="A5:C5"/>
    <mergeCell ref="A7:G7"/>
    <mergeCell ref="A9:A10"/>
    <mergeCell ref="B9:B10"/>
    <mergeCell ref="C9:E9"/>
    <mergeCell ref="F9:F10"/>
    <mergeCell ref="G9:G10"/>
  </mergeCells>
  <pageMargins left="1.575" right="0.78749999999999998" top="0.98402777777777772" bottom="0.39374999999999999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SheetLayoutView="100" workbookViewId="0">
      <selection activeCell="D17" sqref="D17"/>
    </sheetView>
  </sheetViews>
  <sheetFormatPr defaultRowHeight="12.75" x14ac:dyDescent="0.2"/>
  <cols>
    <col min="1" max="1" width="12" customWidth="1"/>
    <col min="9" max="9" width="10.7109375" customWidth="1"/>
    <col min="10" max="10" width="12.28515625" customWidth="1"/>
    <col min="11" max="11" width="12.42578125" customWidth="1"/>
  </cols>
  <sheetData>
    <row r="1" spans="1:11" x14ac:dyDescent="0.2">
      <c r="A1" s="147" t="s">
        <v>233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">
      <c r="A2" s="69" t="s">
        <v>234</v>
      </c>
      <c r="B2" s="148" t="s">
        <v>235</v>
      </c>
      <c r="C2" s="148"/>
      <c r="D2" s="148"/>
      <c r="E2" s="148"/>
      <c r="F2" s="148"/>
      <c r="G2" s="70" t="s">
        <v>236</v>
      </c>
      <c r="H2" s="70" t="s">
        <v>3</v>
      </c>
      <c r="I2" s="71" t="s">
        <v>237</v>
      </c>
      <c r="J2" s="70" t="s">
        <v>238</v>
      </c>
      <c r="K2" s="70" t="s">
        <v>239</v>
      </c>
    </row>
    <row r="3" spans="1:11" x14ac:dyDescent="0.2">
      <c r="A3" s="72">
        <v>20045</v>
      </c>
      <c r="B3" s="135" t="s">
        <v>240</v>
      </c>
      <c r="C3" s="135"/>
      <c r="D3" s="135"/>
      <c r="E3" s="135"/>
      <c r="F3" s="135"/>
      <c r="G3" s="2" t="s">
        <v>241</v>
      </c>
      <c r="H3" s="66">
        <v>2.35</v>
      </c>
      <c r="I3" s="66">
        <v>3</v>
      </c>
      <c r="J3" s="73">
        <v>20.21</v>
      </c>
      <c r="K3" s="73">
        <f>H3*1.03*J3</f>
        <v>48.918305000000004</v>
      </c>
    </row>
    <row r="4" spans="1:11" x14ac:dyDescent="0.2">
      <c r="A4" s="72">
        <v>20132</v>
      </c>
      <c r="B4" s="135" t="s">
        <v>242</v>
      </c>
      <c r="C4" s="135"/>
      <c r="D4" s="135"/>
      <c r="E4" s="135"/>
      <c r="F4" s="135"/>
      <c r="G4" s="2" t="s">
        <v>241</v>
      </c>
      <c r="H4" s="66">
        <v>2.35</v>
      </c>
      <c r="I4" s="66">
        <v>3</v>
      </c>
      <c r="J4" s="73">
        <v>13.6</v>
      </c>
      <c r="K4" s="73">
        <f>H4*1.03*J4</f>
        <v>32.918799999999997</v>
      </c>
    </row>
    <row r="5" spans="1:11" x14ac:dyDescent="0.2">
      <c r="A5" s="74" t="s">
        <v>243</v>
      </c>
      <c r="B5" s="132" t="s">
        <v>244</v>
      </c>
      <c r="C5" s="132"/>
      <c r="D5" s="132"/>
      <c r="E5" s="132"/>
      <c r="F5" s="132"/>
      <c r="G5" s="132"/>
      <c r="H5" s="132"/>
      <c r="I5" s="132"/>
      <c r="J5" s="132"/>
      <c r="K5" s="75">
        <f>SUM(K3:K4)</f>
        <v>81.837105000000008</v>
      </c>
    </row>
  </sheetData>
  <sheetProtection selectLockedCells="1" selectUnlockedCells="1"/>
  <mergeCells count="5">
    <mergeCell ref="A1:K1"/>
    <mergeCell ref="B2:F2"/>
    <mergeCell ref="B3:F3"/>
    <mergeCell ref="B4:F4"/>
    <mergeCell ref="B5:J5"/>
  </mergeCells>
  <pageMargins left="0.51180555555555551" right="0.51180555555555551" top="0.78749999999999998" bottom="0.78749999999999998" header="0.51180555555555551" footer="0.51180555555555551"/>
  <pageSetup paperSize="9" scale="8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34461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NOVO RESUMO MEMÓRIA </vt:lpstr>
      <vt:lpstr>Nova Planilha  </vt:lpstr>
      <vt:lpstr>Novo Cronograma a cada 15d</vt:lpstr>
      <vt:lpstr>composição</vt:lpstr>
      <vt:lpstr>'Nova Planilha  '!Area_de_impressao</vt:lpstr>
      <vt:lpstr>'Novo Cronograma a cada 15d'!Area_de_impressao</vt:lpstr>
      <vt:lpstr>'Nova Planilha  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 MUNICIPAL DE PIRA</dc:creator>
  <cp:lastModifiedBy>Katia Sapedi Pereira Vidal Silva</cp:lastModifiedBy>
  <cp:revision>2</cp:revision>
  <cp:lastPrinted>2020-10-29T13:11:15Z</cp:lastPrinted>
  <dcterms:created xsi:type="dcterms:W3CDTF">2010-04-08T13:59:04Z</dcterms:created>
  <dcterms:modified xsi:type="dcterms:W3CDTF">2020-12-03T14:25:58Z</dcterms:modified>
</cp:coreProperties>
</file>