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Tomada de Preços 004 Obra de Construção de Muro\"/>
    </mc:Choice>
  </mc:AlternateContent>
  <bookViews>
    <workbookView xWindow="0" yWindow="0" windowWidth="28800" windowHeight="12435"/>
  </bookViews>
  <sheets>
    <sheet name="PLANILHA ORÇAMENTARIA" sheetId="1" r:id="rId1"/>
    <sheet name="MEMÓRIA DE CÁLCULO" sheetId="2" r:id="rId2"/>
    <sheet name="CRONOGRAMA" sheetId="3" r:id="rId3"/>
  </sheets>
  <definedNames>
    <definedName name="_xlnm.Print_Area" localSheetId="1">'MEMÓRIA DE CÁLCULO'!$A$1:$J$235</definedName>
    <definedName name="_xlnm.Print_Area" localSheetId="0">'PLANILHA ORÇAMENTARIA'!$A$1:$J$72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13" i="1" l="1"/>
  <c r="J8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35" i="1"/>
  <c r="I35" i="1"/>
  <c r="J22" i="1"/>
  <c r="J23" i="1"/>
  <c r="J24" i="1"/>
  <c r="J25" i="1"/>
  <c r="J26" i="1"/>
  <c r="J27" i="1"/>
  <c r="J28" i="1"/>
  <c r="J29" i="1"/>
  <c r="J30" i="1"/>
  <c r="J31" i="1"/>
  <c r="J32" i="1"/>
  <c r="J33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21" i="1"/>
  <c r="J15" i="1"/>
  <c r="J16" i="1"/>
  <c r="J17" i="1"/>
  <c r="J18" i="1"/>
  <c r="J19" i="1"/>
  <c r="J14" i="1"/>
  <c r="I15" i="1"/>
  <c r="I16" i="1"/>
  <c r="I17" i="1"/>
  <c r="I18" i="1"/>
  <c r="I19" i="1"/>
  <c r="I14" i="1"/>
  <c r="J10" i="1"/>
  <c r="J11" i="1"/>
  <c r="J12" i="1"/>
  <c r="I10" i="1"/>
  <c r="I11" i="1"/>
  <c r="I12" i="1"/>
  <c r="J9" i="1"/>
  <c r="I9" i="1"/>
  <c r="J34" i="1" l="1"/>
  <c r="J20" i="1"/>
  <c r="J141" i="2"/>
  <c r="J151" i="2"/>
  <c r="J149" i="2"/>
  <c r="J148" i="2"/>
  <c r="J147" i="2"/>
  <c r="J146" i="2"/>
  <c r="J145" i="2"/>
  <c r="E144" i="2"/>
  <c r="J144" i="2" s="1"/>
  <c r="E143" i="2"/>
  <c r="J143" i="2" s="1"/>
  <c r="J142" i="2"/>
  <c r="J181" i="2"/>
  <c r="E180" i="2"/>
  <c r="J180" i="2" s="1"/>
  <c r="E179" i="2"/>
  <c r="J179" i="2" s="1"/>
  <c r="E178" i="2"/>
  <c r="J178" i="2" s="1"/>
  <c r="E177" i="2"/>
  <c r="J177" i="2" s="1"/>
  <c r="E176" i="2"/>
  <c r="J176" i="2" s="1"/>
  <c r="E175" i="2"/>
  <c r="J175" i="2" s="1"/>
  <c r="J174" i="2"/>
  <c r="J173" i="2"/>
  <c r="J159" i="2"/>
  <c r="J170" i="2"/>
  <c r="J158" i="2"/>
  <c r="J157" i="2"/>
  <c r="E169" i="2"/>
  <c r="J169" i="2" s="1"/>
  <c r="E168" i="2"/>
  <c r="J168" i="2" s="1"/>
  <c r="J156" i="2"/>
  <c r="J155" i="2"/>
  <c r="E167" i="2"/>
  <c r="J167" i="2" s="1"/>
  <c r="E166" i="2"/>
  <c r="J166" i="2" s="1"/>
  <c r="E154" i="2"/>
  <c r="J154" i="2" s="1"/>
  <c r="E153" i="2"/>
  <c r="J153" i="2" s="1"/>
  <c r="E165" i="2"/>
  <c r="J165" i="2" s="1"/>
  <c r="E164" i="2"/>
  <c r="J164" i="2" s="1"/>
  <c r="J163" i="2"/>
  <c r="J162" i="2"/>
  <c r="J152" i="2"/>
  <c r="J161" i="2" l="1"/>
  <c r="J172" i="2"/>
  <c r="J235" i="2"/>
  <c r="J234" i="2"/>
  <c r="J137" i="2"/>
  <c r="J136" i="2"/>
  <c r="E4" i="3"/>
  <c r="E3" i="3"/>
  <c r="E2" i="3"/>
  <c r="E218" i="2"/>
  <c r="J218" i="2" s="1"/>
  <c r="E217" i="2"/>
  <c r="J217" i="2" s="1"/>
  <c r="F94" i="2"/>
  <c r="E95" i="2"/>
  <c r="J95" i="2" s="1"/>
  <c r="E94" i="2"/>
  <c r="E93" i="2"/>
  <c r="J93" i="2" s="1"/>
  <c r="E92" i="2"/>
  <c r="J92" i="2" s="1"/>
  <c r="J233" i="2" l="1"/>
  <c r="J94" i="2"/>
  <c r="J91" i="2" s="1"/>
  <c r="J216" i="2"/>
  <c r="J64" i="2"/>
  <c r="J63" i="2" s="1"/>
  <c r="J58" i="2"/>
  <c r="J57" i="2" s="1"/>
  <c r="E61" i="2" s="1"/>
  <c r="J61" i="2" s="1"/>
  <c r="J60" i="2" s="1"/>
  <c r="J55" i="2"/>
  <c r="J54" i="2" s="1"/>
  <c r="J52" i="2"/>
  <c r="J51" i="2" s="1"/>
  <c r="E101" i="2" l="1"/>
  <c r="E104" i="2" s="1"/>
  <c r="J42" i="2" l="1"/>
  <c r="J41" i="2" s="1"/>
  <c r="J39" i="2"/>
  <c r="J38" i="2" s="1"/>
  <c r="J36" i="2" l="1"/>
  <c r="J35" i="2"/>
  <c r="J32" i="2"/>
  <c r="J31" i="2"/>
  <c r="J28" i="2"/>
  <c r="J84" i="2"/>
  <c r="J83" i="2" s="1"/>
  <c r="J27" i="2" l="1"/>
  <c r="J30" i="2"/>
  <c r="J34" i="2"/>
  <c r="J228" i="2"/>
  <c r="J225" i="2"/>
  <c r="J222" i="2"/>
  <c r="J211" i="2"/>
  <c r="J210" i="2" s="1"/>
  <c r="J206" i="2"/>
  <c r="J208" i="2"/>
  <c r="E207" i="2"/>
  <c r="J207" i="2" s="1"/>
  <c r="E205" i="2"/>
  <c r="J205" i="2" s="1"/>
  <c r="E204" i="2"/>
  <c r="E203" i="2"/>
  <c r="J198" i="2"/>
  <c r="J200" i="2"/>
  <c r="E199" i="2"/>
  <c r="J199" i="2" s="1"/>
  <c r="E197" i="2"/>
  <c r="J197" i="2" s="1"/>
  <c r="E195" i="2"/>
  <c r="J192" i="2"/>
  <c r="J191" i="2"/>
  <c r="J186" i="2"/>
  <c r="J187" i="2"/>
  <c r="J188" i="2"/>
  <c r="J139" i="2"/>
  <c r="J138" i="2"/>
  <c r="J135" i="2"/>
  <c r="J134" i="2"/>
  <c r="J131" i="2"/>
  <c r="J130" i="2"/>
  <c r="J125" i="2"/>
  <c r="J124" i="2"/>
  <c r="J121" i="2"/>
  <c r="J120" i="2"/>
  <c r="J108" i="2"/>
  <c r="J89" i="2"/>
  <c r="J88" i="2"/>
  <c r="J81" i="2"/>
  <c r="J80" i="2"/>
  <c r="J76" i="2"/>
  <c r="J75" i="2" s="1"/>
  <c r="J73" i="2"/>
  <c r="J72" i="2" s="1"/>
  <c r="J70" i="2"/>
  <c r="J69" i="2" s="1"/>
  <c r="J49" i="2"/>
  <c r="J48" i="2" s="1"/>
  <c r="J46" i="2"/>
  <c r="J45" i="2" s="1"/>
  <c r="J114" i="2"/>
  <c r="J113" i="2" s="1"/>
  <c r="J119" i="2" l="1"/>
  <c r="J123" i="2"/>
  <c r="J87" i="2"/>
  <c r="J204" i="2"/>
  <c r="J203" i="2"/>
  <c r="J202" i="2" l="1"/>
  <c r="J231" i="2"/>
  <c r="J230" i="2" s="1"/>
  <c r="J227" i="2"/>
  <c r="J224" i="2"/>
  <c r="J221" i="2"/>
  <c r="J220" i="2" s="1"/>
  <c r="J214" i="2"/>
  <c r="J213" i="2" s="1"/>
  <c r="J195" i="2"/>
  <c r="E196" i="2"/>
  <c r="J196" i="2" s="1"/>
  <c r="J185" i="2"/>
  <c r="J189" i="2"/>
  <c r="J190" i="2"/>
  <c r="J184" i="2"/>
  <c r="E133" i="2"/>
  <c r="J133" i="2" s="1"/>
  <c r="E132" i="2"/>
  <c r="J132" i="2" s="1"/>
  <c r="J129" i="2"/>
  <c r="E128" i="2"/>
  <c r="J128" i="2" s="1"/>
  <c r="J127" i="2" l="1"/>
  <c r="J194" i="2"/>
  <c r="J183" i="2"/>
  <c r="J111" i="2"/>
  <c r="J110" i="2" s="1"/>
  <c r="J107" i="2" l="1"/>
  <c r="J106" i="2" s="1"/>
  <c r="J67" i="2"/>
  <c r="J25" i="2"/>
  <c r="J21" i="2"/>
  <c r="J18" i="2"/>
  <c r="J15" i="2"/>
  <c r="J12" i="2"/>
  <c r="J20" i="2" l="1"/>
  <c r="J24" i="2"/>
  <c r="J66" i="2"/>
  <c r="J14" i="2"/>
  <c r="J17" i="2"/>
  <c r="J11" i="2"/>
  <c r="E79" i="2"/>
  <c r="J79" i="2" s="1"/>
  <c r="J78" i="2" s="1"/>
  <c r="B13" i="3"/>
  <c r="B12" i="3"/>
  <c r="B11" i="3"/>
  <c r="B10" i="3"/>
  <c r="A4" i="3"/>
  <c r="A3" i="3"/>
  <c r="A2" i="3"/>
  <c r="A1" i="3"/>
  <c r="E117" i="2" l="1"/>
  <c r="J117" i="2" s="1"/>
  <c r="J104" i="2"/>
  <c r="J103" i="2" s="1"/>
  <c r="E98" i="2"/>
  <c r="G11" i="3"/>
  <c r="A4" i="2"/>
  <c r="A3" i="2"/>
  <c r="G12" i="3" l="1"/>
  <c r="C12" i="3" s="1"/>
  <c r="J116" i="2"/>
  <c r="J98" i="2"/>
  <c r="J97" i="2" s="1"/>
  <c r="J101" i="2"/>
  <c r="J100" i="2" s="1"/>
  <c r="C11" i="3"/>
  <c r="D11" i="3"/>
  <c r="F11" i="3"/>
  <c r="E11" i="3"/>
  <c r="G10" i="3" l="1"/>
  <c r="C10" i="3" s="1"/>
  <c r="G13" i="3" l="1"/>
  <c r="F13" i="3" s="1"/>
  <c r="F15" i="3" s="1"/>
  <c r="D13" i="3" l="1"/>
  <c r="D15" i="3" s="1"/>
  <c r="C13" i="3"/>
  <c r="C15" i="3" s="1"/>
  <c r="C17" i="3" s="1"/>
  <c r="G15" i="3"/>
  <c r="H10" i="3" s="1"/>
  <c r="E13" i="3"/>
  <c r="E15" i="3" s="1"/>
  <c r="C16" i="3" l="1"/>
  <c r="C18" i="3" s="1"/>
  <c r="H13" i="3"/>
  <c r="H11" i="3"/>
  <c r="D17" i="3"/>
  <c r="E17" i="3" s="1"/>
  <c r="F17" i="3" s="1"/>
  <c r="H12" i="3"/>
  <c r="F16" i="3"/>
  <c r="D16" i="3"/>
  <c r="E16" i="3"/>
  <c r="D18" i="3" l="1"/>
  <c r="E18" i="3" s="1"/>
  <c r="F18" i="3" s="1"/>
  <c r="H15" i="3"/>
</calcChain>
</file>

<file path=xl/sharedStrings.xml><?xml version="1.0" encoding="utf-8"?>
<sst xmlns="http://schemas.openxmlformats.org/spreadsheetml/2006/main" count="765" uniqueCount="307">
  <si>
    <t>EMOP</t>
  </si>
  <si>
    <t>10.028.0015-A</t>
  </si>
  <si>
    <t>11.020.0003-A</t>
  </si>
  <si>
    <t>07.050.0025-B</t>
  </si>
  <si>
    <t>11.009.0013-A</t>
  </si>
  <si>
    <t>11.011.0029-A</t>
  </si>
  <si>
    <t>07.001.0065-B</t>
  </si>
  <si>
    <t>ITEM</t>
  </si>
  <si>
    <t>ORIGEM</t>
  </si>
  <si>
    <t>CÓDIGO</t>
  </si>
  <si>
    <t>DESCRIÇÃO</t>
  </si>
  <si>
    <t>UNID.</t>
  </si>
  <si>
    <t>QUANT.</t>
  </si>
  <si>
    <t>SERVIÇOS PRELIMINARES</t>
  </si>
  <si>
    <t>PREFEITURA MUNICIPAL DE PIRAÍ</t>
  </si>
  <si>
    <t>Secretaria Municipal de Obras e Urbanismo</t>
  </si>
  <si>
    <t>DIMENSÕES</t>
  </si>
  <si>
    <t>FATOR / COEF.</t>
  </si>
  <si>
    <t>TOTAL</t>
  </si>
  <si>
    <t>COMP.</t>
  </si>
  <si>
    <t>LARG.</t>
  </si>
  <si>
    <t>ALT./ESP.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</si>
  <si>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</si>
  <si>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</si>
  <si>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</si>
  <si>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</si>
  <si>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</si>
  <si>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</si>
  <si>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</si>
  <si>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</si>
  <si>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</si>
  <si>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</si>
  <si>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</si>
  <si>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</si>
  <si>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</si>
  <si>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</si>
  <si>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</si>
  <si>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</si>
  <si>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</si>
  <si>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</si>
  <si>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</si>
  <si>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</si>
  <si>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</si>
  <si>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</si>
  <si>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SERVIÇOS INICIAIS</t>
  </si>
  <si>
    <t>05.001.0023-A</t>
  </si>
  <si>
    <t>04.006.0008-B</t>
  </si>
  <si>
    <t>Andaime de tabuado sobre cavaletes, inclusive estes, em madeira de 1ª, com aproveitamento da madeira 20 vezes, inclusive movimentação para pé direito de 4,00m</t>
  </si>
  <si>
    <t>MEMÓRIA DE CÁLCULO</t>
  </si>
  <si>
    <t>Placa de identificação de obra pública tipo BANNER / PLOTTER, constituída por lona e impressão digital, inclusive suportes de madeira. FORNECIMENTO e COLOCAÇÃO</t>
  </si>
  <si>
    <t>m²</t>
  </si>
  <si>
    <t>Tapume de vedação ou proteção, executado com chapas de madeira compensada, resinada, lisa, de colagem fenólica, à prova d’água, com 2,20 x 1,10m e 6mm de espessura, pregadas em peças de madeira de 3ª de 3” x 3” horizontais e verticais a cada 1,22m, exclusive pintura</t>
  </si>
  <si>
    <t>1.1</t>
  </si>
  <si>
    <t>1.2</t>
  </si>
  <si>
    <t>PLANILHA ORÇAMENTÁRIA</t>
  </si>
  <si>
    <t>Sondagem a percussão, em terreno comum, com ensaio de penetração, diâmetro de 3”, inclusive deslocamento dentro do canteiro e instalação da sonda em cada furo</t>
  </si>
  <si>
    <t>1.3</t>
  </si>
  <si>
    <t>1.4</t>
  </si>
  <si>
    <t>m</t>
  </si>
  <si>
    <t>Placa de sinalização preventiva para obra na via pública, de acordo com a resolução da Prefeitura-RJ, compreendendo fornecimento e pintura da placa e dos suportes de madeira. FORNECIMENTO e COLOCAÇÃO</t>
  </si>
  <si>
    <t>Aluguel de container (módulo metálico içável), tipo escritório com WC, medindo aproximadamente 2,20m de largura, 6,20m de comprimento e 2,50m de altura, composto de chapas de aço com nervuras trapezoidais, isolamento termo-acústico no forro, chassis reforçado e piso em compensado naval, incluindo instalações elétricas e hidro-sanitárias, suprido de acessórios, 1 vaso sanitário e 1 lavatório, exclusive transporte</t>
  </si>
  <si>
    <t>un x mês</t>
  </si>
  <si>
    <t>un</t>
  </si>
  <si>
    <t>Carga e descarga de container</t>
  </si>
  <si>
    <t>Transporte de container, exclusive carga e descarga</t>
  </si>
  <si>
    <t>un x km</t>
  </si>
  <si>
    <t>Instalação e ligação provisórias para abastecimento de água e esgotamento sanitário em canteiro de obras, inclusive escavação, exclusive reposição da pavimentação do logradouro público</t>
  </si>
  <si>
    <t>Instalação e ligação provisórias de alimentação de energia elétrica, em baixa tensão, para canteiro de obras, M3 - chave 100A, carga 3kW, 20cv, exclusive o fornecimento do medidor</t>
  </si>
  <si>
    <t>Mão-de-obra de feitor (encarregado de turma), inclusive encargos sociais</t>
  </si>
  <si>
    <t>h</t>
  </si>
  <si>
    <t>ENGENHARIA / ADMINISTRAÇÃO DA OBRA</t>
  </si>
  <si>
    <t>Demolição manual de alvenaria de tijolos furados, inclusive empilhamento dentro do canteiro de serviço</t>
  </si>
  <si>
    <t>m³</t>
  </si>
  <si>
    <t>Demolição manual de pavimentação de concreto asfáltico de 5cm de espessura</t>
  </si>
  <si>
    <t>Arrancamento de meios-fios, de granito ou concreto, retos ou curvos, inclusive afastamento lateral dentro do canteiro de serviço</t>
  </si>
  <si>
    <t>2.1</t>
  </si>
  <si>
    <t>3.1</t>
  </si>
  <si>
    <t>3.2</t>
  </si>
  <si>
    <t>3.3</t>
  </si>
  <si>
    <t>3.4</t>
  </si>
  <si>
    <t>3.5</t>
  </si>
  <si>
    <t>3.6</t>
  </si>
  <si>
    <t>Carga manual e descarga mecânica de material a granel (agregados, pedra-de-mão, paralelos, terra e escombros), compreendendo os tempos para carga, descarga e manobras do caminhão basculante a óleo diesel, com capacidade útil de 8t, empregando 2 serventes na carga</t>
  </si>
  <si>
    <t>t</t>
  </si>
  <si>
    <t>Marcação de obra sem instrumento topográfico, considerada a projeção horizontal da área envolvente</t>
  </si>
  <si>
    <t>Escavação manual em material de 1ª categoria, a céu aberto, para profundidades maiores que 0,50m com remoção até 1 dam</t>
  </si>
  <si>
    <t>Transporte de materiais encosta acima, serviço inteiramente manual, inclusive carga e descarga</t>
  </si>
  <si>
    <t>txm</t>
  </si>
  <si>
    <t>Carga e descarga mecânica de agregados, terra, escombros, material a granel, utilizando caminhão basculante a óleo diesel, com capacidade útil de 8t, considerando o tempo para carga, descarga e manobra, exclusive despesas com a pá-carregadeira empregada na carga, com capacidade de 1,50m³</t>
  </si>
  <si>
    <t>Carga e descarga mecânica, com pá-carregadeira, com 1,50m³ de capacidade, utilizando caminhão basculante a óleo diesel, com capacidade útil de 8t, considerados para o caminhão os tempos de espera, manobra, carga e descarga e para a carregadeira os tempos de espera e operação para cargas de 50t por dia de 8h</t>
  </si>
  <si>
    <t>Perfuração rotativa com coroa de widia, em solo, diâmetro H horizontal, inclusive deslocamento dentro do canteiro e instalação da sonda em cada furo.</t>
  </si>
  <si>
    <t>Injeção de calda de cimento, admitindo uma produção média bruta de 2 sacos/h, inclusive fornecimento dos materiais, medido por saco de 50kg</t>
  </si>
  <si>
    <t>saco</t>
  </si>
  <si>
    <t>Tirantes protendidos de aço CA-50, diâmetro de 25mm (7/8”), com comprimento total até 9,00m, inclusive fornecimento de materiais, proteção anticorrosiva, preparo, colocação e protensão, exclusive perfuração e injeção</t>
  </si>
  <si>
    <t>Perfuração manual de solo, a trado até 10"</t>
  </si>
  <si>
    <t>Estaca de concreto fck=15MPa, armada, moldada no terreno, com diâmetro de 250mm, com capacidade para 25t, inclusive fornecimento dos materiais e concretagem com adensamento manual, exclusive perfuração</t>
  </si>
  <si>
    <t>4.23</t>
  </si>
  <si>
    <t>4.24</t>
  </si>
  <si>
    <t>4.25</t>
  </si>
  <si>
    <t>Formas de madeira de 3ª, para moldagem de peças de concreto armado, servindo a madeira 2 vezes</t>
  </si>
  <si>
    <t>Barra de aço CA-50, com saliência ou mossa, coeficiente de conformação superficial mínimo (aderência) igual a 1,5, diâmetro de 6,3mm, destinada à armadura de concreto armado, compreendendo 10% de perdas de pontas e arame 18. FORNECIMENTO</t>
  </si>
  <si>
    <t>kg</t>
  </si>
  <si>
    <t>Barra de aço CA-50, com saliência ou mossa, coeficiente de conformação superficial mínimo (aderência) igual a 1,5, diâmetro de 10mm, destinada à armadura de concreto armado, compreendendo 10% de perdas de pontas e arame 18. FORNECIMENTO</t>
  </si>
  <si>
    <t>Corte, dobragem, montagem e colocação de ferragens nas formas, aço CA-50, em barras redondas, com diâmetro igual a 6,3mm</t>
  </si>
  <si>
    <t>Corte, dobragem, montagem e colocação de ferragens nas formas, aço CA-50, em barras redondas, com diâmetro igual a 10mm</t>
  </si>
  <si>
    <t>Concreto dosado racionalmente para uma resistência característica à compressão de 25MPa, inclusive materiais, transporte, preparo com betoneira, lançamento e adensamento</t>
  </si>
  <si>
    <t>Alvenaria de blocos de concreto 20 x 20 x 40cm, assentes com argamassa de cimento, cal hidratada aditivada e areia, no traço 1:1:10, em paredes com vãos ou arestas, de 3,00 a 4,50m de altura m</t>
  </si>
  <si>
    <t>Argamassa de cimento e areia no traço 1:6</t>
  </si>
  <si>
    <t>Dreno ou Barbacã em tubo de PVC, diâmetro de 2”, inclusive fornecimento do tubo e material drenante</t>
  </si>
  <si>
    <t>Reaterro de vala/cava com material de boa qualidade, utilizando vibro compactador portátil, exclusive material</t>
  </si>
  <si>
    <t>Filtro horizontal de areia, obedecendo granulometria específica, inclusive fornecimento do material</t>
  </si>
  <si>
    <t>4.26</t>
  </si>
  <si>
    <t>Concreto dosado racionalmente para uma resistência característica à compressão de 15MPa, inclusive materiais, transporte, preparo com betoneira, lançamento e adensamento (Lastro - Proteção contra infiltração)</t>
  </si>
  <si>
    <t>Concreto dosado racionalmente para uma resistência característica à compressão de 15MPa, inclusive materiais, transporte, preparo com betoneira, lançamento e adensamento (Calçada)</t>
  </si>
  <si>
    <t>Tela para estrutura de concreto armado, formada por barras de aço CA-60, cruzadas e soldadas entre si, formando malhas quadradas de fios com diâmetro de 4,2mm e espaçamento entre eles de 15 x 15cm. FORNECIMENTO (Calçada)</t>
  </si>
  <si>
    <t>Corte, montagem e colocação de telas de aço CA-60, cruzadas e soldadas entre si, em peças de concreto (Calçada)</t>
  </si>
  <si>
    <t>Elaborado por: SMOU</t>
  </si>
  <si>
    <t>02.020.0002-A</t>
  </si>
  <si>
    <t>02.006.0015-A</t>
  </si>
  <si>
    <t>04.013.0015-A</t>
  </si>
  <si>
    <t>04.005.0300-A</t>
  </si>
  <si>
    <t>02.001.0001-A</t>
  </si>
  <si>
    <t>02.030.0005-A</t>
  </si>
  <si>
    <t>01.003.0001-A</t>
  </si>
  <si>
    <t>02.015.0001-A</t>
  </si>
  <si>
    <t>02.016.0001-A</t>
  </si>
  <si>
    <t>05.105.0027-A</t>
  </si>
  <si>
    <t>05.001.0017-A</t>
  </si>
  <si>
    <t>05.001.0142-A</t>
  </si>
  <si>
    <t>01.018.0001-A</t>
  </si>
  <si>
    <t>03.001.0085-B</t>
  </si>
  <si>
    <t>05.001.0185-A</t>
  </si>
  <si>
    <t>04.011.0051-B</t>
  </si>
  <si>
    <t>04.010.0045-A</t>
  </si>
  <si>
    <t>05.005.007-A</t>
  </si>
  <si>
    <t>01.002.0028-A</t>
  </si>
  <si>
    <t>01.001.0077-A</t>
  </si>
  <si>
    <t>11.004.0025-B</t>
  </si>
  <si>
    <t>11.009.0014-B</t>
  </si>
  <si>
    <t>11.011.0030-B</t>
  </si>
  <si>
    <t>11.003.0005-B</t>
  </si>
  <si>
    <t>12.005.0126-B</t>
  </si>
  <si>
    <t>11.003.0002-A</t>
  </si>
  <si>
    <t>06.082.0050-A</t>
  </si>
  <si>
    <t>03.011.0015-B</t>
  </si>
  <si>
    <t>06.084.0005-A</t>
  </si>
  <si>
    <t>11.011.0040-A</t>
  </si>
  <si>
    <t>CRONOGRAMA FÍSICO FINANCEIRO</t>
  </si>
  <si>
    <t>DISCRIMINAÇÃO</t>
  </si>
  <si>
    <t>DIAS</t>
  </si>
  <si>
    <t>%</t>
  </si>
  <si>
    <t>01.0</t>
  </si>
  <si>
    <t>02.0</t>
  </si>
  <si>
    <t>03.0</t>
  </si>
  <si>
    <t>04.0</t>
  </si>
  <si>
    <t>TOTAL ACUMULADO</t>
  </si>
  <si>
    <t>PERCENTUAL ACUMULADO</t>
  </si>
  <si>
    <t>Placa de Obra - Prefeitura</t>
  </si>
  <si>
    <t>Container</t>
  </si>
  <si>
    <t>Container -  Volta Redonda x Varjão</t>
  </si>
  <si>
    <t>Container - Varjão x Volta Redonda</t>
  </si>
  <si>
    <t>Tapume - muro</t>
  </si>
  <si>
    <t>Placa de Sinalização - Rua das Tulipas</t>
  </si>
  <si>
    <t>Sondagem a percussão - Solo</t>
  </si>
  <si>
    <t>Ligação Provisória - água</t>
  </si>
  <si>
    <t>Ligação Provisória - energia</t>
  </si>
  <si>
    <t>Encarregado</t>
  </si>
  <si>
    <t>Demolição - pavimento</t>
  </si>
  <si>
    <t>Carga e descarga - Container -  Volta Redonda x Varjão</t>
  </si>
  <si>
    <t>Carga e descarga - Container - Varjão x Volta Redonda</t>
  </si>
  <si>
    <t>Transporte de materiais - solo</t>
  </si>
  <si>
    <t>Tirantes</t>
  </si>
  <si>
    <t>Injeção de calda de cimento - Tirantes</t>
  </si>
  <si>
    <t>Perfuração - estacas de concreto</t>
  </si>
  <si>
    <t>Estacas de concreto</t>
  </si>
  <si>
    <t>Forma de madeira - sapata corrida</t>
  </si>
  <si>
    <t>Forma de madeira - viga superior</t>
  </si>
  <si>
    <t>Fôrma de madeira - pilares</t>
  </si>
  <si>
    <t>VALOR TOTAL C/ BDI (R$):</t>
  </si>
  <si>
    <t>Concreto - sapata corrida</t>
  </si>
  <si>
    <t>Concreto - viga superior</t>
  </si>
  <si>
    <t>Lastro de concreto - proteção contra infiltração</t>
  </si>
  <si>
    <t>Dreno de tubo pvc</t>
  </si>
  <si>
    <t>Aterro hidraulico</t>
  </si>
  <si>
    <t>Concreto - calçada</t>
  </si>
  <si>
    <t>Carga de materiais - solo</t>
  </si>
  <si>
    <t>Demolição - alvenaria - muro</t>
  </si>
  <si>
    <t>21.004.0095-A</t>
  </si>
  <si>
    <t>Retirada de poste de concreto ou aço, de 3,50 a 9,00m</t>
  </si>
  <si>
    <t>Meio fio</t>
  </si>
  <si>
    <t>20.012.0010-A</t>
  </si>
  <si>
    <t>Remoção manual de material solto (1ª categoria) proveniente de deslizamento de barreira, inclusive transporte a 3km</t>
  </si>
  <si>
    <t>3.7</t>
  </si>
  <si>
    <t>01.005.0008-0</t>
  </si>
  <si>
    <t>Destocamento de árvores de porte médio e raízes profundas, sem remoção e auxílio mecânico</t>
  </si>
  <si>
    <t>Arvore</t>
  </si>
  <si>
    <t>Remoção - Deslizamento de solo</t>
  </si>
  <si>
    <t>Demolição - Alvenaria - Muro</t>
  </si>
  <si>
    <t>Demolição - Pavimento</t>
  </si>
  <si>
    <t>Arrancamento - Meio fio</t>
  </si>
  <si>
    <t>Marcação de obra - Muro c/ altura 2,00m</t>
  </si>
  <si>
    <t>Andaime - base para perfuratriz -  muro c/ altura 2,00m</t>
  </si>
  <si>
    <t>Perfuração em solo - Tirantes</t>
  </si>
  <si>
    <t>Forma de madeira - viga intermediária 1</t>
  </si>
  <si>
    <t>Forma de madeira - viga intermediária 2</t>
  </si>
  <si>
    <t>Forma de madeira - viga intermediária 3</t>
  </si>
  <si>
    <t>Concreto - viga intermediaria 1</t>
  </si>
  <si>
    <t>Fôrma de madeira - escada (patamar)</t>
  </si>
  <si>
    <t>Fôrma de madeira - escada (espelho)</t>
  </si>
  <si>
    <t>Fôrma de madeira - escada (lateral)</t>
  </si>
  <si>
    <t>Concreto - viga intermediaria 2</t>
  </si>
  <si>
    <t>Concreto - viga intermediaria 3</t>
  </si>
  <si>
    <t>Concreto - pilar c/ 4,20m</t>
  </si>
  <si>
    <t>Concreto - pilar c/ 1,80m</t>
  </si>
  <si>
    <t>Concreto - escada (patamar)</t>
  </si>
  <si>
    <t>Concreto - escada (degraus)</t>
  </si>
  <si>
    <t>Alvenaria de blocos de concreto -  muro 4,40m</t>
  </si>
  <si>
    <t>Alvenaria de blocos de concreto - muro 4,40m</t>
  </si>
  <si>
    <t>Alvenaria de blocos de concreto - muro 2,00m</t>
  </si>
  <si>
    <t>Preenchimento dos blocos - muro 4,40m</t>
  </si>
  <si>
    <t>Preenchimento dos blocos - muro 2,00m</t>
  </si>
  <si>
    <t>Tela para estrutura de concreto armado, formada por barras de aço CA-60, cruzadas e soldadas entre si, formando malhas quadradas de fios com diâmetro de 4,2mm e espaçamento entre eles de 10 x 10cm. FORNECIMENTO (Calçada)</t>
  </si>
  <si>
    <t>Tela p/ Estrutura (Calçada)</t>
  </si>
  <si>
    <t>11.023.0005-A</t>
  </si>
  <si>
    <t>BDI</t>
  </si>
  <si>
    <t>PREÇO TOTAL C/ BDI</t>
  </si>
  <si>
    <t>Prazo: 120 dias</t>
  </si>
  <si>
    <t>3.8</t>
  </si>
  <si>
    <t>01.009.0050-A</t>
  </si>
  <si>
    <t>Mobilização e desmobilização de equipamento e equipe de sondagem e perfuração rotativa, com transporte até 50km</t>
  </si>
  <si>
    <t>Mobilização e Desmobilização - Perfuratriz</t>
  </si>
  <si>
    <t>2.2</t>
  </si>
  <si>
    <t>2.3</t>
  </si>
  <si>
    <t>2.4</t>
  </si>
  <si>
    <t>2.5</t>
  </si>
  <si>
    <t>2.6</t>
  </si>
  <si>
    <t>Notas:</t>
  </si>
  <si>
    <r>
      <t xml:space="preserve">6- Os preços contidos nesta planilha estão com </t>
    </r>
    <r>
      <rPr>
        <b/>
        <sz val="8"/>
        <rFont val="Arial"/>
        <family val="2"/>
      </rPr>
      <t>BDI de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28,82%</t>
    </r>
    <r>
      <rPr>
        <sz val="8"/>
        <rFont val="Arial"/>
        <family val="2"/>
      </rPr>
      <t xml:space="preserve"> inclusos.</t>
    </r>
  </si>
  <si>
    <t>4- Em caso de divergência de informação entre o projeto e a planilha de orçamento, prevalecerão as especificações do projeto.</t>
  </si>
  <si>
    <r>
      <t xml:space="preserve">1- Este orçamento foi baseado no sistema de custos unitários da </t>
    </r>
    <r>
      <rPr>
        <b/>
        <sz val="8"/>
        <rFont val="Arial"/>
        <family val="2"/>
      </rPr>
      <t>SINAPI E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EMOP-RJ</t>
    </r>
    <r>
      <rPr>
        <sz val="8"/>
        <rFont val="Arial"/>
        <family val="2"/>
      </rPr>
      <t>, 13ª edição  Preços referentes a Dezembro 2019.</t>
    </r>
  </si>
  <si>
    <t>2- Os itens que possuem códigos genéricos, foram considerados preços de mercado.</t>
  </si>
  <si>
    <t>5- Ficará por conta do contratado os projetos complementares necessários para execução da obra.</t>
  </si>
  <si>
    <t>7 - Preços com Desoneração.</t>
  </si>
  <si>
    <t>PREÇO UNIT. C/ BDI</t>
  </si>
  <si>
    <t>3.9</t>
  </si>
  <si>
    <t>Poste de concreto, com seção circular, com 9,00m de comprimento e carga nominal no topo de 150kg, inclusive escavação, exclusive transporte. Fornecimento e colocação</t>
  </si>
  <si>
    <t>Assentamento de poste de concreto, circular, reto de 9,00m, com cabeça de concreto, exclusive fornecimento do poste e da cabeça</t>
  </si>
  <si>
    <t>Carga e descarga manual de postes de concreto ou aço, em caminhão de  carroceria fixa a oleo diesel, com capacidade util de 7,5t, inclusive o tempo de carga, descarga e manobra.</t>
  </si>
  <si>
    <t>Transporte de carga de qualquer natureza, exclusive as despesas de carga e descarga, tanto de espera do caminhão como de servente ou equipamento auxiliar, à velocidade média de 40km/h, em caminhão de carroceria fixa a oleo diesel, com capacidade util de 7,5t</t>
  </si>
  <si>
    <t>unid</t>
  </si>
  <si>
    <t>t x km</t>
  </si>
  <si>
    <t>18.045.0025-A</t>
  </si>
  <si>
    <t>21.001.0010-A</t>
  </si>
  <si>
    <t>04.006.0020-A</t>
  </si>
  <si>
    <t>04.005.0004-A</t>
  </si>
  <si>
    <t>Entrada de energia individual, padrão light, medição direta, rede aérea, demanda até 8kVA, inclusive caixa transparente para medição (CTM), e caixa de disjuntor monopolar (CDJ1) interna e demais materiais necessários, exclusive poste, disjuntor e fios de entrada e saída</t>
  </si>
  <si>
    <t>3.10</t>
  </si>
  <si>
    <t>3.11</t>
  </si>
  <si>
    <t>3.12</t>
  </si>
  <si>
    <t>3.13</t>
  </si>
  <si>
    <t>15.011.0021-A</t>
  </si>
  <si>
    <t>01.005.0008-A</t>
  </si>
  <si>
    <t>Poste - Residência</t>
  </si>
  <si>
    <t>Poste de 9,00 metros - 150kg - Residência</t>
  </si>
  <si>
    <t>Padrão light - Residência</t>
  </si>
  <si>
    <t>MURO EM ALVENARIA DE BLOCO DE CONCRETO ATIRANTADO</t>
  </si>
  <si>
    <t>Marcação de obra - Muro c/ altura 4,40m</t>
  </si>
  <si>
    <t>Escavação manual - Entre Perfil 1 e Perfil 2</t>
  </si>
  <si>
    <t>Escavação manual - Entre Perfil 2 e Perfil 3</t>
  </si>
  <si>
    <t>Escavação manual - Entre Perfil 3 e Perfil 4</t>
  </si>
  <si>
    <t>Escavação manual - Entre Perfil 6 e Perfil 7</t>
  </si>
  <si>
    <t>Aterro manual - Entre Perfil 4 e Perfil 5</t>
  </si>
  <si>
    <t>Aterro manual - Entre Perfil 5 e Perfil 6</t>
  </si>
  <si>
    <t>Carga e descarga mecânica de agregados, terra, escombros, material a granel, utilizando caminhão basculante a óleo diesel, com capacidade útil de 8t, considerando o tempo para carga, descarga e manobra, exclusive despesas com a pá-carregadeira empregada na carga, com capacidade de 1,50m³ (caminhão)</t>
  </si>
  <si>
    <t>Carga e descarga mecânica, com pá-carregadeira, com 1,50m³ de capacidade, utilizando caminhão basculante a óleo diesel, com capacidade útil de 8t, considerados para o caminhão os tempos de espera, manobra, carga e descarga e para a carregadeira os tempos de espera e operação para cargas de 50t por dia de 8h (equipamento)</t>
  </si>
  <si>
    <t>Andaime - base para perfuratriz - muro c/ altura 4,40m</t>
  </si>
  <si>
    <t>Obra: Construção de Muro de Contenção em Alvenaria de Bloco de Concreto Atirantado</t>
  </si>
  <si>
    <t xml:space="preserve">Local: Rua das Tulipas, em frente ao n° 233, Bairro Varjão, 3º Distrito de Arrozal, Piraí, RJ.                                                                                                                                                                                       </t>
  </si>
  <si>
    <t>Fôrma de madeira - escada (fundo-patamar)</t>
  </si>
  <si>
    <t>Fôrma de madeira - escada (fundo)</t>
  </si>
  <si>
    <t>4.27</t>
  </si>
  <si>
    <t>Guarda-corpo de tubo de ferro galvanizado com dois montantes em tubo de 1”, uma travessa superior em tubo de 2” e duas travessas inferiores em tubo de 1”, em módulos de 2,20m de comprimento e 1,00m de altura, inclusive pintura. FORNECIMENTO e COLOCAÇÃO</t>
  </si>
  <si>
    <t>14.002.0210-A</t>
  </si>
  <si>
    <t>Guarda-corpo - Escada</t>
  </si>
  <si>
    <t>Guarda-corpo - Muro</t>
  </si>
  <si>
    <t>unids</t>
  </si>
  <si>
    <t>Data: 22/04/2020</t>
  </si>
  <si>
    <t>PREÇO UNITÁRIO</t>
  </si>
  <si>
    <t>N3 - 6,3mm - escada</t>
  </si>
  <si>
    <t xml:space="preserve"> N1 - 10mm - escada (longitudinal)</t>
  </si>
  <si>
    <t>N2 - 10mm - patamar da escada</t>
  </si>
  <si>
    <t>N4 - 10mm - Pilares (4,20m)</t>
  </si>
  <si>
    <t>N4 - 10mm - Pilares (1,80m)</t>
  </si>
  <si>
    <t>N5 - 6,3mm - pilar 4,20m</t>
  </si>
  <si>
    <t>N5 - 6,3mm - pilar 1,80m</t>
  </si>
  <si>
    <t>N6 - 10,0mm - viga intermediaria 1</t>
  </si>
  <si>
    <t>N6 - 10,0mm - viga intermediaria 2</t>
  </si>
  <si>
    <t>N7 - 6,3mm - viga intermediária 1</t>
  </si>
  <si>
    <t>N7 - 6,3mm - viga intermediária 2</t>
  </si>
  <si>
    <t>N8 - 10,0mm - viga intermediaria 3</t>
  </si>
  <si>
    <t>N8 - 10,0mm - viga superior</t>
  </si>
  <si>
    <t>N7 - 6,3mm - viga intermediária 3</t>
  </si>
  <si>
    <t>N7 - 6,3mm - viga superior</t>
  </si>
  <si>
    <t>N9 - 10,0mm - sapata corrida</t>
  </si>
  <si>
    <t>N10 - 6,3mm - sapata corrida</t>
  </si>
  <si>
    <t>Orç nº: 018/2020</t>
  </si>
  <si>
    <r>
      <t>3- Fórmulas na coluna Preço Total, para a linha 10 por, exemplo:</t>
    </r>
    <r>
      <rPr>
        <b/>
        <sz val="8"/>
        <rFont val="Arial"/>
        <family val="2"/>
      </rPr>
      <t xml:space="preserve"> = Arredondar (soma(F10*I10);2)</t>
    </r>
    <r>
      <rPr>
        <sz val="8"/>
        <rFont val="Arial"/>
        <family val="2"/>
      </rPr>
      <t xml:space="preserve"> é o modo como são definidos os centavos, método a ser aplicado pelo Licitante em sua planilha.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</si>
</sst>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* #,##0.00_-;\-&quot;R$&quot;* #,##0.00_-;_-&quot;R$&quot;* &quot;-&quot;??_-;_-@_-"/>
    <numFmt numFmtId="165" formatCode="m\.d\.yy;@"/>
    <numFmt numFmtId="166" formatCode="0.0"/>
    <numFmt numFmtId="167" formatCode="#,##0.00;[Red]#,##0.00"/>
    <numFmt numFmtId="168" formatCode="#,##0;[Red]#,##0"/>
  </numFmts>
  <fonts count="14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/>
    <xf numFmtId="0" fontId="11" fillId="4" borderId="8" xfId="0" applyFont="1" applyFill="1" applyBorder="1"/>
    <xf numFmtId="0" fontId="11" fillId="4" borderId="9" xfId="0" applyFont="1" applyFill="1" applyBorder="1"/>
    <xf numFmtId="0" fontId="11" fillId="4" borderId="0" xfId="0" applyFont="1" applyFill="1" applyBorder="1"/>
    <xf numFmtId="0" fontId="11" fillId="4" borderId="4" xfId="0" applyFont="1" applyFill="1" applyBorder="1"/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11" fillId="0" borderId="28" xfId="0" applyFont="1" applyBorder="1"/>
    <xf numFmtId="0" fontId="11" fillId="0" borderId="30" xfId="0" applyFont="1" applyBorder="1"/>
    <xf numFmtId="0" fontId="1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left" vertical="center" wrapText="1" indent="1"/>
    </xf>
    <xf numFmtId="9" fontId="11" fillId="0" borderId="24" xfId="0" applyNumberFormat="1" applyFont="1" applyBorder="1" applyAlignment="1">
      <alignment horizontal="left" vertical="center" wrapText="1" indent="1"/>
    </xf>
    <xf numFmtId="4" fontId="11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3" fillId="0" borderId="0" xfId="0" applyFont="1"/>
    <xf numFmtId="0" fontId="11" fillId="0" borderId="0" xfId="0" applyFont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2" fillId="2" borderId="6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165" fontId="2" fillId="2" borderId="0" xfId="0" applyNumberFormat="1" applyFont="1" applyFill="1" applyBorder="1" applyAlignment="1">
      <alignment horizontal="right" vertical="center" indent="1" shrinkToFit="1"/>
    </xf>
    <xf numFmtId="167" fontId="2" fillId="2" borderId="0" xfId="1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167" fontId="2" fillId="3" borderId="48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 shrinkToFit="1"/>
    </xf>
    <xf numFmtId="167" fontId="2" fillId="3" borderId="29" xfId="0" applyNumberFormat="1" applyFont="1" applyFill="1" applyBorder="1" applyAlignment="1">
      <alignment horizontal="center" vertical="center" wrapText="1"/>
    </xf>
    <xf numFmtId="167" fontId="2" fillId="3" borderId="12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13" fillId="6" borderId="0" xfId="0" applyFont="1" applyFill="1"/>
    <xf numFmtId="0" fontId="2" fillId="3" borderId="1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indent="1"/>
    </xf>
    <xf numFmtId="0" fontId="11" fillId="4" borderId="0" xfId="0" applyFont="1" applyFill="1" applyBorder="1" applyAlignment="1">
      <alignment horizontal="left" indent="1"/>
    </xf>
    <xf numFmtId="0" fontId="12" fillId="4" borderId="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 indent="1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3" fillId="0" borderId="41" xfId="0" applyFont="1" applyFill="1" applyBorder="1" applyAlignment="1">
      <alignment horizontal="left" vertical="top" wrapText="1" indent="1"/>
    </xf>
    <xf numFmtId="0" fontId="3" fillId="0" borderId="18" xfId="0" applyFont="1" applyFill="1" applyBorder="1" applyAlignment="1">
      <alignment horizontal="left" vertical="top" wrapText="1" indent="1"/>
    </xf>
    <xf numFmtId="0" fontId="3" fillId="0" borderId="36" xfId="0" applyFont="1" applyFill="1" applyBorder="1" applyAlignment="1">
      <alignment horizontal="left" vertical="top" wrapText="1" indent="1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2" fontId="3" fillId="0" borderId="41" xfId="0" applyNumberFormat="1" applyFont="1" applyFill="1" applyBorder="1" applyAlignment="1">
      <alignment horizontal="center" vertical="top" wrapText="1"/>
    </xf>
    <xf numFmtId="167" fontId="3" fillId="0" borderId="41" xfId="1" applyNumberFormat="1" applyFont="1" applyFill="1" applyBorder="1" applyAlignment="1">
      <alignment horizontal="center" vertical="top" wrapText="1"/>
    </xf>
    <xf numFmtId="10" fontId="3" fillId="0" borderId="42" xfId="1" applyNumberFormat="1" applyFont="1" applyFill="1" applyBorder="1" applyAlignment="1">
      <alignment horizontal="center" vertical="top" wrapText="1"/>
    </xf>
    <xf numFmtId="167" fontId="3" fillId="0" borderId="42" xfId="1" applyNumberFormat="1" applyFont="1" applyFill="1" applyBorder="1" applyAlignment="1">
      <alignment horizontal="center" vertical="top" wrapText="1"/>
    </xf>
    <xf numFmtId="167" fontId="3" fillId="0" borderId="43" xfId="1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2" fontId="3" fillId="0" borderId="18" xfId="0" applyNumberFormat="1" applyFont="1" applyFill="1" applyBorder="1" applyAlignment="1">
      <alignment horizontal="center" vertical="top" wrapText="1"/>
    </xf>
    <xf numFmtId="167" fontId="3" fillId="0" borderId="18" xfId="1" applyNumberFormat="1" applyFont="1" applyFill="1" applyBorder="1" applyAlignment="1">
      <alignment horizontal="center" vertical="top" wrapText="1"/>
    </xf>
    <xf numFmtId="10" fontId="3" fillId="0" borderId="20" xfId="1" applyNumberFormat="1" applyFont="1" applyFill="1" applyBorder="1" applyAlignment="1">
      <alignment horizontal="center" vertical="top" wrapText="1"/>
    </xf>
    <xf numFmtId="166" fontId="4" fillId="0" borderId="40" xfId="0" applyNumberFormat="1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/>
    </xf>
    <xf numFmtId="4" fontId="3" fillId="0" borderId="41" xfId="0" applyNumberFormat="1" applyFont="1" applyFill="1" applyBorder="1" applyAlignment="1">
      <alignment horizontal="center" vertical="top" wrapText="1"/>
    </xf>
    <xf numFmtId="10" fontId="3" fillId="0" borderId="41" xfId="1" applyNumberFormat="1" applyFont="1" applyFill="1" applyBorder="1" applyAlignment="1">
      <alignment horizontal="center" vertical="top" wrapText="1"/>
    </xf>
    <xf numFmtId="166" fontId="4" fillId="0" borderId="17" xfId="0" applyNumberFormat="1" applyFont="1" applyFill="1" applyBorder="1" applyAlignment="1">
      <alignment horizontal="center" vertical="top" shrinkToFit="1"/>
    </xf>
    <xf numFmtId="10" fontId="3" fillId="0" borderId="18" xfId="1" applyNumberFormat="1" applyFont="1" applyFill="1" applyBorder="1" applyAlignment="1">
      <alignment horizontal="center" vertical="top" wrapText="1"/>
    </xf>
    <xf numFmtId="166" fontId="4" fillId="0" borderId="35" xfId="0" applyNumberFormat="1" applyFont="1" applyFill="1" applyBorder="1" applyAlignment="1">
      <alignment horizontal="center" vertical="top" shrinkToFit="1"/>
    </xf>
    <xf numFmtId="0" fontId="3" fillId="0" borderId="36" xfId="0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>
      <alignment horizontal="center" vertical="top" wrapText="1"/>
    </xf>
    <xf numFmtId="167" fontId="3" fillId="0" borderId="36" xfId="1" applyNumberFormat="1" applyFont="1" applyFill="1" applyBorder="1" applyAlignment="1">
      <alignment horizontal="center" vertical="top" wrapText="1"/>
    </xf>
    <xf numFmtId="10" fontId="3" fillId="0" borderId="39" xfId="1" applyNumberFormat="1" applyFont="1" applyFill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4" fontId="3" fillId="0" borderId="18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/>
      <protection locked="0"/>
    </xf>
    <xf numFmtId="0" fontId="3" fillId="0" borderId="18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4" fontId="3" fillId="0" borderId="3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167" fontId="12" fillId="0" borderId="18" xfId="0" applyNumberFormat="1" applyFont="1" applyBorder="1" applyAlignment="1">
      <alignment horizontal="center" vertical="top"/>
    </xf>
    <xf numFmtId="167" fontId="12" fillId="0" borderId="19" xfId="0" applyNumberFormat="1" applyFont="1" applyFill="1" applyBorder="1" applyAlignment="1">
      <alignment horizontal="center" vertical="top"/>
    </xf>
    <xf numFmtId="167" fontId="11" fillId="0" borderId="18" xfId="0" applyNumberFormat="1" applyFont="1" applyBorder="1" applyAlignment="1">
      <alignment horizontal="center" vertical="top"/>
    </xf>
    <xf numFmtId="167" fontId="11" fillId="0" borderId="19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167" fontId="11" fillId="0" borderId="19" xfId="0" applyNumberFormat="1" applyFont="1" applyBorder="1" applyAlignment="1">
      <alignment horizontal="center" vertical="top"/>
    </xf>
    <xf numFmtId="166" fontId="1" fillId="0" borderId="17" xfId="0" applyNumberFormat="1" applyFont="1" applyFill="1" applyBorder="1" applyAlignment="1">
      <alignment horizontal="center" vertical="top" shrinkToFit="1"/>
    </xf>
    <xf numFmtId="0" fontId="1" fillId="0" borderId="18" xfId="0" applyFont="1" applyFill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/>
    </xf>
    <xf numFmtId="2" fontId="11" fillId="0" borderId="19" xfId="0" applyNumberFormat="1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2" fontId="11" fillId="0" borderId="36" xfId="0" applyNumberFormat="1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center" vertical="top"/>
    </xf>
    <xf numFmtId="49" fontId="2" fillId="0" borderId="18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/>
      <protection locked="0"/>
    </xf>
    <xf numFmtId="2" fontId="12" fillId="0" borderId="18" xfId="0" applyNumberFormat="1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2" fontId="11" fillId="0" borderId="18" xfId="0" applyNumberFormat="1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2" fontId="12" fillId="0" borderId="18" xfId="0" applyNumberFormat="1" applyFont="1" applyBorder="1" applyAlignment="1">
      <alignment horizontal="center" vertical="top"/>
    </xf>
    <xf numFmtId="167" fontId="11" fillId="0" borderId="18" xfId="0" applyNumberFormat="1" applyFont="1" applyFill="1" applyBorder="1" applyAlignment="1">
      <alignment horizontal="center" vertical="top"/>
    </xf>
    <xf numFmtId="168" fontId="12" fillId="0" borderId="19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67" fontId="2" fillId="0" borderId="19" xfId="0" applyNumberFormat="1" applyFont="1" applyFill="1" applyBorder="1" applyAlignment="1">
      <alignment horizontal="center" vertical="top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2" fillId="0" borderId="36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18" xfId="0" applyFont="1" applyFill="1" applyBorder="1" applyAlignment="1">
      <alignment horizontal="left" vertical="top" wrapText="1" indent="1"/>
    </xf>
    <xf numFmtId="0" fontId="0" fillId="0" borderId="18" xfId="0" applyBorder="1" applyAlignment="1">
      <alignment horizontal="left" vertical="top" indent="1"/>
    </xf>
    <xf numFmtId="0" fontId="11" fillId="0" borderId="18" xfId="0" applyFont="1" applyBorder="1" applyAlignment="1">
      <alignment horizontal="left" vertical="top" indent="1"/>
    </xf>
    <xf numFmtId="0" fontId="3" fillId="0" borderId="52" xfId="0" applyFont="1" applyFill="1" applyBorder="1" applyAlignment="1">
      <alignment horizontal="left" vertical="top" wrapText="1" indent="1"/>
    </xf>
    <xf numFmtId="0" fontId="2" fillId="0" borderId="36" xfId="0" applyFont="1" applyFill="1" applyBorder="1" applyAlignment="1">
      <alignment horizontal="left" vertical="top" wrapText="1" indent="1"/>
    </xf>
    <xf numFmtId="167" fontId="0" fillId="0" borderId="0" xfId="0" applyNumberFormat="1"/>
    <xf numFmtId="0" fontId="2" fillId="3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5" fontId="2" fillId="3" borderId="10" xfId="0" applyNumberFormat="1" applyFont="1" applyFill="1" applyBorder="1" applyAlignment="1">
      <alignment horizontal="right" vertical="center" indent="1" shrinkToFit="1"/>
    </xf>
    <xf numFmtId="165" fontId="2" fillId="3" borderId="11" xfId="0" applyNumberFormat="1" applyFont="1" applyFill="1" applyBorder="1" applyAlignment="1">
      <alignment horizontal="right" vertical="center" indent="1" shrinkToFit="1"/>
    </xf>
    <xf numFmtId="0" fontId="2" fillId="3" borderId="45" xfId="0" applyFont="1" applyFill="1" applyBorder="1" applyAlignment="1">
      <alignment horizontal="left" vertical="center" wrapText="1" indent="1"/>
    </xf>
    <xf numFmtId="0" fontId="2" fillId="3" borderId="46" xfId="0" applyFont="1" applyFill="1" applyBorder="1" applyAlignment="1">
      <alignment horizontal="left" vertical="center" wrapText="1" indent="1"/>
    </xf>
    <xf numFmtId="0" fontId="2" fillId="3" borderId="4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3" borderId="49" xfId="0" applyFont="1" applyFill="1" applyBorder="1" applyAlignment="1">
      <alignment horizontal="left" vertical="center" wrapText="1" indent="1"/>
    </xf>
    <xf numFmtId="0" fontId="2" fillId="3" borderId="50" xfId="0" applyFont="1" applyFill="1" applyBorder="1" applyAlignment="1">
      <alignment horizontal="left" vertical="center" wrapText="1" indent="1"/>
    </xf>
    <xf numFmtId="0" fontId="2" fillId="3" borderId="5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 indent="1"/>
    </xf>
    <xf numFmtId="0" fontId="2" fillId="3" borderId="19" xfId="0" applyFont="1" applyFill="1" applyBorder="1" applyAlignment="1">
      <alignment horizontal="left" vertical="center" wrapText="1" indent="1"/>
    </xf>
    <xf numFmtId="0" fontId="2" fillId="3" borderId="38" xfId="0" applyFont="1" applyFill="1" applyBorder="1" applyAlignment="1">
      <alignment horizontal="left" vertical="center" wrapText="1" indent="1"/>
    </xf>
    <xf numFmtId="0" fontId="2" fillId="3" borderId="16" xfId="0" applyFont="1" applyFill="1" applyBorder="1" applyAlignment="1">
      <alignment horizontal="left" vertical="center" wrapText="1" indent="1"/>
    </xf>
    <xf numFmtId="1" fontId="1" fillId="0" borderId="10" xfId="0" applyNumberFormat="1" applyFont="1" applyFill="1" applyBorder="1" applyAlignment="1">
      <alignment horizontal="center" vertical="center" shrinkToFit="1"/>
    </xf>
    <xf numFmtId="1" fontId="1" fillId="0" borderId="11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indent="1"/>
    </xf>
    <xf numFmtId="0" fontId="1" fillId="4" borderId="8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wrapText="1" indent="1"/>
    </xf>
    <xf numFmtId="0" fontId="1" fillId="4" borderId="0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wrapText="1" indent="1"/>
    </xf>
    <xf numFmtId="0" fontId="1" fillId="4" borderId="14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85725</xdr:rowOff>
    </xdr:from>
    <xdr:to>
      <xdr:col>9</xdr:col>
      <xdr:colOff>762000</xdr:colOff>
      <xdr:row>2</xdr:row>
      <xdr:rowOff>133350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85725"/>
          <a:ext cx="14859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104775</xdr:rowOff>
    </xdr:from>
    <xdr:to>
      <xdr:col>9</xdr:col>
      <xdr:colOff>600075</xdr:colOff>
      <xdr:row>2</xdr:row>
      <xdr:rowOff>152400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04775"/>
          <a:ext cx="1266825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47625</xdr:rowOff>
    </xdr:from>
    <xdr:to>
      <xdr:col>7</xdr:col>
      <xdr:colOff>666750</xdr:colOff>
      <xdr:row>2</xdr:row>
      <xdr:rowOff>95250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47625"/>
          <a:ext cx="1266825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SheetLayoutView="100" workbookViewId="0">
      <selection activeCell="J62" sqref="J62"/>
    </sheetView>
  </sheetViews>
  <sheetFormatPr defaultRowHeight="15" x14ac:dyDescent="0.25"/>
  <cols>
    <col min="1" max="1" width="10.7109375" customWidth="1"/>
    <col min="2" max="2" width="8.7109375" customWidth="1"/>
    <col min="3" max="3" width="12.7109375" customWidth="1"/>
    <col min="4" max="4" width="40.7109375" customWidth="1"/>
    <col min="5" max="6" width="8.7109375" customWidth="1"/>
    <col min="7" max="7" width="10.7109375" customWidth="1"/>
    <col min="8" max="8" width="8.7109375" customWidth="1"/>
    <col min="9" max="9" width="10.7109375" customWidth="1"/>
    <col min="10" max="10" width="12.7109375" customWidth="1"/>
    <col min="11" max="11" width="10.140625" bestFit="1" customWidth="1"/>
  </cols>
  <sheetData>
    <row r="1" spans="1:17" ht="20.100000000000001" customHeight="1" x14ac:dyDescent="0.25">
      <c r="A1" s="162" t="s">
        <v>14</v>
      </c>
      <c r="B1" s="163"/>
      <c r="C1" s="163"/>
      <c r="D1" s="68"/>
      <c r="E1" s="13"/>
      <c r="F1" s="13"/>
      <c r="G1" s="7"/>
      <c r="H1" s="7"/>
      <c r="I1" s="7"/>
      <c r="J1" s="8"/>
    </row>
    <row r="2" spans="1:17" ht="20.100000000000001" customHeight="1" x14ac:dyDescent="0.25">
      <c r="A2" s="166" t="s">
        <v>15</v>
      </c>
      <c r="B2" s="167"/>
      <c r="C2" s="167"/>
      <c r="D2" s="167"/>
      <c r="E2" s="9"/>
      <c r="F2" s="9" t="s">
        <v>305</v>
      </c>
      <c r="G2" s="9"/>
      <c r="H2" s="9"/>
      <c r="I2" s="9"/>
      <c r="J2" s="10"/>
    </row>
    <row r="3" spans="1:17" ht="20.100000000000001" customHeight="1" x14ac:dyDescent="0.25">
      <c r="A3" s="171" t="s">
        <v>276</v>
      </c>
      <c r="B3" s="172"/>
      <c r="C3" s="172"/>
      <c r="D3" s="172"/>
      <c r="E3" s="11"/>
      <c r="F3" s="173" t="s">
        <v>286</v>
      </c>
      <c r="G3" s="173"/>
      <c r="H3" s="11"/>
      <c r="I3" s="11"/>
      <c r="J3" s="12"/>
    </row>
    <row r="4" spans="1:17" ht="20.100000000000001" customHeight="1" thickBot="1" x14ac:dyDescent="0.3">
      <c r="A4" s="164" t="s">
        <v>277</v>
      </c>
      <c r="B4" s="165"/>
      <c r="C4" s="165"/>
      <c r="D4" s="165"/>
      <c r="E4" s="71"/>
      <c r="F4" s="160" t="s">
        <v>226</v>
      </c>
      <c r="G4" s="160"/>
      <c r="H4" s="71"/>
      <c r="I4" s="174" t="s">
        <v>116</v>
      </c>
      <c r="J4" s="175"/>
      <c r="L4" s="49"/>
      <c r="M4" s="50"/>
      <c r="N4" s="50"/>
      <c r="O4" s="51"/>
      <c r="P4" s="51"/>
      <c r="Q4" s="51"/>
    </row>
    <row r="5" spans="1:17" ht="5.0999999999999996" customHeight="1" thickBot="1" x14ac:dyDescent="0.3">
      <c r="A5" s="168"/>
      <c r="B5" s="169"/>
      <c r="C5" s="169"/>
      <c r="D5" s="169"/>
      <c r="E5" s="169"/>
      <c r="F5" s="169"/>
      <c r="G5" s="169"/>
      <c r="H5" s="169"/>
      <c r="I5" s="169"/>
      <c r="J5" s="170"/>
      <c r="L5" s="49"/>
      <c r="M5" s="50"/>
      <c r="N5" s="50"/>
      <c r="O5" s="51"/>
      <c r="P5" s="51"/>
      <c r="Q5" s="51"/>
    </row>
    <row r="6" spans="1:17" ht="20.100000000000001" customHeight="1" thickBot="1" x14ac:dyDescent="0.3">
      <c r="A6" s="168" t="s">
        <v>54</v>
      </c>
      <c r="B6" s="169"/>
      <c r="C6" s="169"/>
      <c r="D6" s="169"/>
      <c r="E6" s="169"/>
      <c r="F6" s="169"/>
      <c r="G6" s="169"/>
      <c r="H6" s="169"/>
      <c r="I6" s="169"/>
      <c r="J6" s="170"/>
      <c r="L6" s="49"/>
      <c r="M6" s="50"/>
      <c r="N6" s="50"/>
      <c r="O6" s="51"/>
      <c r="P6" s="161"/>
      <c r="Q6" s="161"/>
    </row>
    <row r="7" spans="1:17" ht="23.1" customHeight="1" thickBot="1" x14ac:dyDescent="0.3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287</v>
      </c>
      <c r="H7" s="5" t="s">
        <v>224</v>
      </c>
      <c r="I7" s="5" t="s">
        <v>243</v>
      </c>
      <c r="J7" s="5" t="s">
        <v>225</v>
      </c>
    </row>
    <row r="8" spans="1:17" ht="23.1" customHeight="1" x14ac:dyDescent="0.25">
      <c r="A8" s="63">
        <v>1</v>
      </c>
      <c r="B8" s="184" t="s">
        <v>13</v>
      </c>
      <c r="C8" s="185"/>
      <c r="D8" s="185"/>
      <c r="E8" s="185"/>
      <c r="F8" s="185"/>
      <c r="G8" s="185"/>
      <c r="H8" s="185"/>
      <c r="I8" s="186"/>
      <c r="J8" s="64">
        <f>ROUND(SUM(J9:J12),2)</f>
        <v>9231.24</v>
      </c>
    </row>
    <row r="9" spans="1:17" ht="23.1" customHeight="1" x14ac:dyDescent="0.25">
      <c r="A9" s="87" t="s">
        <v>52</v>
      </c>
      <c r="B9" s="88" t="s">
        <v>0</v>
      </c>
      <c r="C9" s="88" t="s">
        <v>117</v>
      </c>
      <c r="D9" s="84" t="s">
        <v>49</v>
      </c>
      <c r="E9" s="88" t="s">
        <v>50</v>
      </c>
      <c r="F9" s="89">
        <v>3</v>
      </c>
      <c r="G9" s="90">
        <v>172.77</v>
      </c>
      <c r="H9" s="91">
        <v>0.28820000000000001</v>
      </c>
      <c r="I9" s="92">
        <f>ROUND(G9*(1+H9),2)</f>
        <v>222.56</v>
      </c>
      <c r="J9" s="93">
        <f>ROUND(SUM(F9*I9),2)</f>
        <v>667.68</v>
      </c>
    </row>
    <row r="10" spans="1:17" ht="23.1" customHeight="1" x14ac:dyDescent="0.25">
      <c r="A10" s="94" t="s">
        <v>53</v>
      </c>
      <c r="B10" s="95" t="s">
        <v>0</v>
      </c>
      <c r="C10" s="95" t="s">
        <v>121</v>
      </c>
      <c r="D10" s="85" t="s">
        <v>51</v>
      </c>
      <c r="E10" s="95" t="s">
        <v>50</v>
      </c>
      <c r="F10" s="96">
        <v>99</v>
      </c>
      <c r="G10" s="97">
        <v>45.05</v>
      </c>
      <c r="H10" s="98">
        <v>0.28820000000000001</v>
      </c>
      <c r="I10" s="92">
        <f t="shared" ref="I10:I61" si="0">ROUND(G10*(1+H10),2)</f>
        <v>58.03</v>
      </c>
      <c r="J10" s="93">
        <f t="shared" ref="J10:J61" si="1">ROUND(SUM(F10*I10),2)</f>
        <v>5744.97</v>
      </c>
    </row>
    <row r="11" spans="1:17" ht="23.1" customHeight="1" x14ac:dyDescent="0.25">
      <c r="A11" s="94" t="s">
        <v>56</v>
      </c>
      <c r="B11" s="95" t="s">
        <v>0</v>
      </c>
      <c r="C11" s="95" t="s">
        <v>122</v>
      </c>
      <c r="D11" s="85" t="s">
        <v>59</v>
      </c>
      <c r="E11" s="95" t="s">
        <v>62</v>
      </c>
      <c r="F11" s="96">
        <v>4</v>
      </c>
      <c r="G11" s="97">
        <v>65</v>
      </c>
      <c r="H11" s="98">
        <v>0.28820000000000001</v>
      </c>
      <c r="I11" s="92">
        <f t="shared" si="0"/>
        <v>83.73</v>
      </c>
      <c r="J11" s="93">
        <f t="shared" si="1"/>
        <v>334.92</v>
      </c>
    </row>
    <row r="12" spans="1:17" ht="23.1" customHeight="1" x14ac:dyDescent="0.25">
      <c r="A12" s="94" t="s">
        <v>57</v>
      </c>
      <c r="B12" s="95" t="s">
        <v>0</v>
      </c>
      <c r="C12" s="95" t="s">
        <v>123</v>
      </c>
      <c r="D12" s="85" t="s">
        <v>55</v>
      </c>
      <c r="E12" s="95" t="s">
        <v>58</v>
      </c>
      <c r="F12" s="96">
        <v>21</v>
      </c>
      <c r="G12" s="97">
        <v>91.81</v>
      </c>
      <c r="H12" s="98">
        <v>0.28820000000000001</v>
      </c>
      <c r="I12" s="92">
        <f t="shared" si="0"/>
        <v>118.27</v>
      </c>
      <c r="J12" s="93">
        <f t="shared" si="1"/>
        <v>2483.67</v>
      </c>
    </row>
    <row r="13" spans="1:17" ht="23.1" customHeight="1" x14ac:dyDescent="0.25">
      <c r="A13" s="65">
        <v>2</v>
      </c>
      <c r="B13" s="190" t="s">
        <v>70</v>
      </c>
      <c r="C13" s="191"/>
      <c r="D13" s="191"/>
      <c r="E13" s="191"/>
      <c r="F13" s="191"/>
      <c r="G13" s="191"/>
      <c r="H13" s="191"/>
      <c r="I13" s="192"/>
      <c r="J13" s="66">
        <f>ROUND(SUM(J14:J19),2)</f>
        <v>15297.78</v>
      </c>
    </row>
    <row r="14" spans="1:17" ht="23.1" customHeight="1" x14ac:dyDescent="0.25">
      <c r="A14" s="99" t="s">
        <v>75</v>
      </c>
      <c r="B14" s="88" t="s">
        <v>0</v>
      </c>
      <c r="C14" s="100" t="s">
        <v>126</v>
      </c>
      <c r="D14" s="84" t="s">
        <v>68</v>
      </c>
      <c r="E14" s="88" t="s">
        <v>69</v>
      </c>
      <c r="F14" s="101">
        <v>160</v>
      </c>
      <c r="G14" s="90">
        <v>24.98</v>
      </c>
      <c r="H14" s="102">
        <v>0.28820000000000001</v>
      </c>
      <c r="I14" s="92">
        <f t="shared" si="0"/>
        <v>32.18</v>
      </c>
      <c r="J14" s="93">
        <f t="shared" si="1"/>
        <v>5148.8</v>
      </c>
    </row>
    <row r="15" spans="1:17" ht="23.1" customHeight="1" x14ac:dyDescent="0.25">
      <c r="A15" s="103" t="s">
        <v>231</v>
      </c>
      <c r="B15" s="95" t="s">
        <v>0</v>
      </c>
      <c r="C15" s="95" t="s">
        <v>118</v>
      </c>
      <c r="D15" s="85" t="s">
        <v>60</v>
      </c>
      <c r="E15" s="95" t="s">
        <v>61</v>
      </c>
      <c r="F15" s="96">
        <v>4</v>
      </c>
      <c r="G15" s="97">
        <v>490</v>
      </c>
      <c r="H15" s="104">
        <v>0.28820000000000001</v>
      </c>
      <c r="I15" s="92">
        <f t="shared" si="0"/>
        <v>631.22</v>
      </c>
      <c r="J15" s="93">
        <f t="shared" si="1"/>
        <v>2524.88</v>
      </c>
    </row>
    <row r="16" spans="1:17" ht="23.1" customHeight="1" x14ac:dyDescent="0.25">
      <c r="A16" s="103" t="s">
        <v>232</v>
      </c>
      <c r="B16" s="95" t="s">
        <v>0</v>
      </c>
      <c r="C16" s="95" t="s">
        <v>119</v>
      </c>
      <c r="D16" s="85" t="s">
        <v>63</v>
      </c>
      <c r="E16" s="95" t="s">
        <v>62</v>
      </c>
      <c r="F16" s="96">
        <v>2</v>
      </c>
      <c r="G16" s="97">
        <v>56.7</v>
      </c>
      <c r="H16" s="104">
        <v>0.28820000000000001</v>
      </c>
      <c r="I16" s="92">
        <f t="shared" si="0"/>
        <v>73.040000000000006</v>
      </c>
      <c r="J16" s="93">
        <f t="shared" si="1"/>
        <v>146.08000000000001</v>
      </c>
    </row>
    <row r="17" spans="1:10" ht="23.1" customHeight="1" x14ac:dyDescent="0.25">
      <c r="A17" s="103" t="s">
        <v>233</v>
      </c>
      <c r="B17" s="95" t="s">
        <v>0</v>
      </c>
      <c r="C17" s="95" t="s">
        <v>120</v>
      </c>
      <c r="D17" s="85" t="s">
        <v>64</v>
      </c>
      <c r="E17" s="95" t="s">
        <v>65</v>
      </c>
      <c r="F17" s="96">
        <v>67</v>
      </c>
      <c r="G17" s="97">
        <v>21.47</v>
      </c>
      <c r="H17" s="104">
        <v>0.28820000000000001</v>
      </c>
      <c r="I17" s="92">
        <f t="shared" si="0"/>
        <v>27.66</v>
      </c>
      <c r="J17" s="93">
        <f t="shared" si="1"/>
        <v>1853.22</v>
      </c>
    </row>
    <row r="18" spans="1:10" ht="23.1" customHeight="1" x14ac:dyDescent="0.25">
      <c r="A18" s="105" t="s">
        <v>234</v>
      </c>
      <c r="B18" s="95" t="s">
        <v>0</v>
      </c>
      <c r="C18" s="95" t="s">
        <v>124</v>
      </c>
      <c r="D18" s="85" t="s">
        <v>66</v>
      </c>
      <c r="E18" s="95" t="s">
        <v>62</v>
      </c>
      <c r="F18" s="96">
        <v>1</v>
      </c>
      <c r="G18" s="97">
        <v>2901.25</v>
      </c>
      <c r="H18" s="98">
        <v>0.28820000000000001</v>
      </c>
      <c r="I18" s="92">
        <f t="shared" si="0"/>
        <v>3737.39</v>
      </c>
      <c r="J18" s="93">
        <f t="shared" si="1"/>
        <v>3737.39</v>
      </c>
    </row>
    <row r="19" spans="1:10" ht="23.1" customHeight="1" x14ac:dyDescent="0.25">
      <c r="A19" s="105" t="s">
        <v>235</v>
      </c>
      <c r="B19" s="106" t="s">
        <v>0</v>
      </c>
      <c r="C19" s="106" t="s">
        <v>125</v>
      </c>
      <c r="D19" s="86" t="s">
        <v>67</v>
      </c>
      <c r="E19" s="106" t="s">
        <v>62</v>
      </c>
      <c r="F19" s="107">
        <v>1</v>
      </c>
      <c r="G19" s="108">
        <v>1465.15</v>
      </c>
      <c r="H19" s="109">
        <v>0.28820000000000001</v>
      </c>
      <c r="I19" s="92">
        <f t="shared" si="0"/>
        <v>1887.41</v>
      </c>
      <c r="J19" s="93">
        <f t="shared" si="1"/>
        <v>1887.41</v>
      </c>
    </row>
    <row r="20" spans="1:10" ht="23.1" customHeight="1" x14ac:dyDescent="0.25">
      <c r="A20" s="65">
        <v>3</v>
      </c>
      <c r="B20" s="190" t="s">
        <v>44</v>
      </c>
      <c r="C20" s="191"/>
      <c r="D20" s="191"/>
      <c r="E20" s="191"/>
      <c r="F20" s="191"/>
      <c r="G20" s="191"/>
      <c r="H20" s="191"/>
      <c r="I20" s="192"/>
      <c r="J20" s="66">
        <f>ROUND(SUM(J21:J33),2)</f>
        <v>15634.22</v>
      </c>
    </row>
    <row r="21" spans="1:10" s="4" customFormat="1" ht="23.1" customHeight="1" x14ac:dyDescent="0.25">
      <c r="A21" s="99" t="s">
        <v>76</v>
      </c>
      <c r="B21" s="88" t="s">
        <v>0</v>
      </c>
      <c r="C21" s="110" t="s">
        <v>45</v>
      </c>
      <c r="D21" s="84" t="s">
        <v>71</v>
      </c>
      <c r="E21" s="88" t="s">
        <v>72</v>
      </c>
      <c r="F21" s="101">
        <v>1.28</v>
      </c>
      <c r="G21" s="90">
        <v>68.989999999999995</v>
      </c>
      <c r="H21" s="91">
        <v>0.28820000000000001</v>
      </c>
      <c r="I21" s="92">
        <f t="shared" si="0"/>
        <v>88.87</v>
      </c>
      <c r="J21" s="93">
        <f t="shared" si="1"/>
        <v>113.75</v>
      </c>
    </row>
    <row r="22" spans="1:10" s="4" customFormat="1" ht="23.1" customHeight="1" x14ac:dyDescent="0.25">
      <c r="A22" s="103" t="s">
        <v>77</v>
      </c>
      <c r="B22" s="95" t="s">
        <v>0</v>
      </c>
      <c r="C22" s="95" t="s">
        <v>187</v>
      </c>
      <c r="D22" s="85" t="s">
        <v>188</v>
      </c>
      <c r="E22" s="95" t="s">
        <v>62</v>
      </c>
      <c r="F22" s="111">
        <v>1</v>
      </c>
      <c r="G22" s="97">
        <v>91.62</v>
      </c>
      <c r="H22" s="98">
        <v>0.28820000000000001</v>
      </c>
      <c r="I22" s="92">
        <f t="shared" si="0"/>
        <v>118.02</v>
      </c>
      <c r="J22" s="93">
        <f t="shared" si="1"/>
        <v>118.02</v>
      </c>
    </row>
    <row r="23" spans="1:10" s="4" customFormat="1" ht="23.1" customHeight="1" x14ac:dyDescent="0.25">
      <c r="A23" s="99" t="s">
        <v>78</v>
      </c>
      <c r="B23" s="95" t="s">
        <v>0</v>
      </c>
      <c r="C23" s="112" t="s">
        <v>251</v>
      </c>
      <c r="D23" s="85" t="s">
        <v>245</v>
      </c>
      <c r="E23" s="113" t="s">
        <v>249</v>
      </c>
      <c r="F23" s="111">
        <v>1</v>
      </c>
      <c r="G23" s="97">
        <v>763.5</v>
      </c>
      <c r="H23" s="98">
        <v>0.28820000000000001</v>
      </c>
      <c r="I23" s="92">
        <f t="shared" si="0"/>
        <v>983.54</v>
      </c>
      <c r="J23" s="93">
        <f t="shared" si="1"/>
        <v>983.54</v>
      </c>
    </row>
    <row r="24" spans="1:10" s="4" customFormat="1" ht="23.1" customHeight="1" x14ac:dyDescent="0.25">
      <c r="A24" s="103" t="s">
        <v>79</v>
      </c>
      <c r="B24" s="95" t="s">
        <v>0</v>
      </c>
      <c r="C24" s="112" t="s">
        <v>252</v>
      </c>
      <c r="D24" s="85" t="s">
        <v>246</v>
      </c>
      <c r="E24" s="113" t="s">
        <v>249</v>
      </c>
      <c r="F24" s="111">
        <v>1</v>
      </c>
      <c r="G24" s="97">
        <v>253.87</v>
      </c>
      <c r="H24" s="98">
        <v>0.28820000000000001</v>
      </c>
      <c r="I24" s="92">
        <f t="shared" si="0"/>
        <v>327.04000000000002</v>
      </c>
      <c r="J24" s="93">
        <f t="shared" si="1"/>
        <v>327.04000000000002</v>
      </c>
    </row>
    <row r="25" spans="1:10" s="4" customFormat="1" ht="23.1" customHeight="1" x14ac:dyDescent="0.25">
      <c r="A25" s="99" t="s">
        <v>80</v>
      </c>
      <c r="B25" s="95" t="s">
        <v>0</v>
      </c>
      <c r="C25" s="112" t="s">
        <v>253</v>
      </c>
      <c r="D25" s="85" t="s">
        <v>247</v>
      </c>
      <c r="E25" s="113" t="s">
        <v>83</v>
      </c>
      <c r="F25" s="111">
        <v>0.8</v>
      </c>
      <c r="G25" s="97">
        <v>174.36</v>
      </c>
      <c r="H25" s="98">
        <v>0.28820000000000001</v>
      </c>
      <c r="I25" s="92">
        <f t="shared" si="0"/>
        <v>224.61</v>
      </c>
      <c r="J25" s="93">
        <f t="shared" si="1"/>
        <v>179.69</v>
      </c>
    </row>
    <row r="26" spans="1:10" s="4" customFormat="1" ht="23.1" customHeight="1" x14ac:dyDescent="0.25">
      <c r="A26" s="103" t="s">
        <v>81</v>
      </c>
      <c r="B26" s="95" t="s">
        <v>0</v>
      </c>
      <c r="C26" s="112" t="s">
        <v>254</v>
      </c>
      <c r="D26" s="85" t="s">
        <v>248</v>
      </c>
      <c r="E26" s="113" t="s">
        <v>250</v>
      </c>
      <c r="F26" s="111">
        <v>32</v>
      </c>
      <c r="G26" s="97">
        <v>0.79</v>
      </c>
      <c r="H26" s="98">
        <v>0.28820000000000001</v>
      </c>
      <c r="I26" s="92">
        <f t="shared" si="0"/>
        <v>1.02</v>
      </c>
      <c r="J26" s="93">
        <f t="shared" si="1"/>
        <v>32.64</v>
      </c>
    </row>
    <row r="27" spans="1:10" s="4" customFormat="1" ht="23.1" customHeight="1" x14ac:dyDescent="0.25">
      <c r="A27" s="99" t="s">
        <v>192</v>
      </c>
      <c r="B27" s="95" t="s">
        <v>0</v>
      </c>
      <c r="C27" s="95" t="s">
        <v>260</v>
      </c>
      <c r="D27" s="85" t="s">
        <v>255</v>
      </c>
      <c r="E27" s="95" t="s">
        <v>249</v>
      </c>
      <c r="F27" s="111">
        <v>1</v>
      </c>
      <c r="G27" s="97">
        <v>832.59</v>
      </c>
      <c r="H27" s="98">
        <v>0.28820000000000001</v>
      </c>
      <c r="I27" s="92">
        <f t="shared" si="0"/>
        <v>1072.54</v>
      </c>
      <c r="J27" s="93">
        <f t="shared" si="1"/>
        <v>1072.54</v>
      </c>
    </row>
    <row r="28" spans="1:10" s="4" customFormat="1" ht="23.1" customHeight="1" x14ac:dyDescent="0.25">
      <c r="A28" s="103" t="s">
        <v>227</v>
      </c>
      <c r="B28" s="95" t="s">
        <v>0</v>
      </c>
      <c r="C28" s="95" t="s">
        <v>127</v>
      </c>
      <c r="D28" s="85" t="s">
        <v>73</v>
      </c>
      <c r="E28" s="95" t="s">
        <v>50</v>
      </c>
      <c r="F28" s="111">
        <v>30</v>
      </c>
      <c r="G28" s="97">
        <v>17.510000000000002</v>
      </c>
      <c r="H28" s="98">
        <v>0.28820000000000001</v>
      </c>
      <c r="I28" s="92">
        <f t="shared" si="0"/>
        <v>22.56</v>
      </c>
      <c r="J28" s="93">
        <f t="shared" si="1"/>
        <v>676.8</v>
      </c>
    </row>
    <row r="29" spans="1:10" s="4" customFormat="1" ht="23.1" customHeight="1" x14ac:dyDescent="0.25">
      <c r="A29" s="99" t="s">
        <v>244</v>
      </c>
      <c r="B29" s="95" t="s">
        <v>0</v>
      </c>
      <c r="C29" s="114" t="s">
        <v>128</v>
      </c>
      <c r="D29" s="85" t="s">
        <v>74</v>
      </c>
      <c r="E29" s="95" t="s">
        <v>58</v>
      </c>
      <c r="F29" s="111">
        <v>15</v>
      </c>
      <c r="G29" s="97">
        <v>14.81</v>
      </c>
      <c r="H29" s="98">
        <v>0.28820000000000001</v>
      </c>
      <c r="I29" s="92">
        <f t="shared" si="0"/>
        <v>19.079999999999998</v>
      </c>
      <c r="J29" s="93">
        <f t="shared" si="1"/>
        <v>286.2</v>
      </c>
    </row>
    <row r="30" spans="1:10" s="4" customFormat="1" ht="23.1" customHeight="1" x14ac:dyDescent="0.25">
      <c r="A30" s="103" t="s">
        <v>256</v>
      </c>
      <c r="B30" s="95" t="s">
        <v>0</v>
      </c>
      <c r="C30" s="114" t="s">
        <v>190</v>
      </c>
      <c r="D30" s="85" t="s">
        <v>191</v>
      </c>
      <c r="E30" s="95" t="s">
        <v>72</v>
      </c>
      <c r="F30" s="111">
        <v>15</v>
      </c>
      <c r="G30" s="97">
        <v>21.68</v>
      </c>
      <c r="H30" s="98">
        <v>0.28820000000000001</v>
      </c>
      <c r="I30" s="92">
        <f t="shared" si="0"/>
        <v>27.93</v>
      </c>
      <c r="J30" s="93">
        <f t="shared" si="1"/>
        <v>418.95</v>
      </c>
    </row>
    <row r="31" spans="1:10" s="4" customFormat="1" ht="23.1" customHeight="1" x14ac:dyDescent="0.25">
      <c r="A31" s="99" t="s">
        <v>257</v>
      </c>
      <c r="B31" s="95" t="s">
        <v>0</v>
      </c>
      <c r="C31" s="114" t="s">
        <v>261</v>
      </c>
      <c r="D31" s="85" t="s">
        <v>194</v>
      </c>
      <c r="E31" s="95" t="s">
        <v>62</v>
      </c>
      <c r="F31" s="111">
        <v>1</v>
      </c>
      <c r="G31" s="97">
        <v>167.05</v>
      </c>
      <c r="H31" s="98">
        <v>0.28820000000000001</v>
      </c>
      <c r="I31" s="92">
        <f t="shared" si="0"/>
        <v>215.19</v>
      </c>
      <c r="J31" s="93">
        <f t="shared" si="1"/>
        <v>215.19</v>
      </c>
    </row>
    <row r="32" spans="1:10" s="4" customFormat="1" ht="23.1" customHeight="1" x14ac:dyDescent="0.25">
      <c r="A32" s="103" t="s">
        <v>258</v>
      </c>
      <c r="B32" s="95" t="s">
        <v>0</v>
      </c>
      <c r="C32" s="114" t="s">
        <v>46</v>
      </c>
      <c r="D32" s="85" t="s">
        <v>82</v>
      </c>
      <c r="E32" s="95" t="s">
        <v>83</v>
      </c>
      <c r="F32" s="111">
        <v>5.18</v>
      </c>
      <c r="G32" s="97">
        <v>27.17</v>
      </c>
      <c r="H32" s="98">
        <v>0.28820000000000001</v>
      </c>
      <c r="I32" s="92">
        <f t="shared" si="0"/>
        <v>35</v>
      </c>
      <c r="J32" s="93">
        <f t="shared" si="1"/>
        <v>181.3</v>
      </c>
    </row>
    <row r="33" spans="1:10" s="4" customFormat="1" ht="23.1" customHeight="1" x14ac:dyDescent="0.25">
      <c r="A33" s="99" t="s">
        <v>259</v>
      </c>
      <c r="B33" s="106" t="s">
        <v>0</v>
      </c>
      <c r="C33" s="115" t="s">
        <v>228</v>
      </c>
      <c r="D33" s="86" t="s">
        <v>229</v>
      </c>
      <c r="E33" s="106" t="s">
        <v>62</v>
      </c>
      <c r="F33" s="116">
        <v>1</v>
      </c>
      <c r="G33" s="108">
        <v>8561.2199999999993</v>
      </c>
      <c r="H33" s="109">
        <v>0.28820000000000001</v>
      </c>
      <c r="I33" s="92">
        <f t="shared" si="0"/>
        <v>11028.56</v>
      </c>
      <c r="J33" s="93">
        <f t="shared" si="1"/>
        <v>11028.56</v>
      </c>
    </row>
    <row r="34" spans="1:10" s="4" customFormat="1" ht="23.1" customHeight="1" x14ac:dyDescent="0.25">
      <c r="A34" s="65">
        <v>4</v>
      </c>
      <c r="B34" s="190" t="s">
        <v>265</v>
      </c>
      <c r="C34" s="191"/>
      <c r="D34" s="191"/>
      <c r="E34" s="191"/>
      <c r="F34" s="191"/>
      <c r="G34" s="191"/>
      <c r="H34" s="191"/>
      <c r="I34" s="192"/>
      <c r="J34" s="66">
        <f>ROUND(SUM(J35:J61),2)</f>
        <v>214788.32</v>
      </c>
    </row>
    <row r="35" spans="1:10" s="4" customFormat="1" ht="23.1" customHeight="1" x14ac:dyDescent="0.25">
      <c r="A35" s="99" t="s">
        <v>22</v>
      </c>
      <c r="B35" s="88" t="s">
        <v>0</v>
      </c>
      <c r="C35" s="110" t="s">
        <v>129</v>
      </c>
      <c r="D35" s="84" t="s">
        <v>84</v>
      </c>
      <c r="E35" s="88" t="s">
        <v>50</v>
      </c>
      <c r="F35" s="101">
        <v>132</v>
      </c>
      <c r="G35" s="90">
        <v>2.35</v>
      </c>
      <c r="H35" s="91">
        <v>0.28820000000000001</v>
      </c>
      <c r="I35" s="92">
        <f t="shared" si="0"/>
        <v>3.03</v>
      </c>
      <c r="J35" s="93">
        <f t="shared" si="1"/>
        <v>399.96</v>
      </c>
    </row>
    <row r="36" spans="1:10" s="4" customFormat="1" ht="23.1" customHeight="1" x14ac:dyDescent="0.25">
      <c r="A36" s="103" t="s">
        <v>23</v>
      </c>
      <c r="B36" s="95" t="s">
        <v>0</v>
      </c>
      <c r="C36" s="95" t="s">
        <v>130</v>
      </c>
      <c r="D36" s="85" t="s">
        <v>85</v>
      </c>
      <c r="E36" s="95" t="s">
        <v>72</v>
      </c>
      <c r="F36" s="111">
        <v>121.87</v>
      </c>
      <c r="G36" s="97">
        <v>43.78</v>
      </c>
      <c r="H36" s="98">
        <v>0.28820000000000001</v>
      </c>
      <c r="I36" s="92">
        <f t="shared" si="0"/>
        <v>56.4</v>
      </c>
      <c r="J36" s="93">
        <f t="shared" si="1"/>
        <v>6873.47</v>
      </c>
    </row>
    <row r="37" spans="1:10" s="4" customFormat="1" ht="23.1" customHeight="1" x14ac:dyDescent="0.25">
      <c r="A37" s="103" t="s">
        <v>24</v>
      </c>
      <c r="B37" s="95" t="s">
        <v>0</v>
      </c>
      <c r="C37" s="95" t="s">
        <v>131</v>
      </c>
      <c r="D37" s="85" t="s">
        <v>86</v>
      </c>
      <c r="E37" s="95" t="s">
        <v>87</v>
      </c>
      <c r="F37" s="111">
        <v>3412.42</v>
      </c>
      <c r="G37" s="97">
        <v>1.21</v>
      </c>
      <c r="H37" s="98">
        <v>0.28820000000000001</v>
      </c>
      <c r="I37" s="92">
        <f t="shared" si="0"/>
        <v>1.56</v>
      </c>
      <c r="J37" s="93">
        <f t="shared" si="1"/>
        <v>5323.38</v>
      </c>
    </row>
    <row r="38" spans="1:10" s="4" customFormat="1" ht="23.1" customHeight="1" x14ac:dyDescent="0.25">
      <c r="A38" s="103" t="s">
        <v>25</v>
      </c>
      <c r="B38" s="95" t="s">
        <v>0</v>
      </c>
      <c r="C38" s="95" t="s">
        <v>133</v>
      </c>
      <c r="D38" s="85" t="s">
        <v>88</v>
      </c>
      <c r="E38" s="95" t="s">
        <v>83</v>
      </c>
      <c r="F38" s="111">
        <v>80.13</v>
      </c>
      <c r="G38" s="97">
        <v>0.99</v>
      </c>
      <c r="H38" s="98">
        <v>0.28820000000000001</v>
      </c>
      <c r="I38" s="92">
        <f t="shared" si="0"/>
        <v>1.28</v>
      </c>
      <c r="J38" s="93">
        <f t="shared" si="1"/>
        <v>102.57</v>
      </c>
    </row>
    <row r="39" spans="1:10" s="4" customFormat="1" ht="23.1" customHeight="1" x14ac:dyDescent="0.25">
      <c r="A39" s="103" t="s">
        <v>26</v>
      </c>
      <c r="B39" s="95" t="s">
        <v>0</v>
      </c>
      <c r="C39" s="95" t="s">
        <v>132</v>
      </c>
      <c r="D39" s="85" t="s">
        <v>89</v>
      </c>
      <c r="E39" s="95" t="s">
        <v>83</v>
      </c>
      <c r="F39" s="111">
        <v>80.13</v>
      </c>
      <c r="G39" s="97">
        <v>8.02</v>
      </c>
      <c r="H39" s="98">
        <v>0.28820000000000001</v>
      </c>
      <c r="I39" s="92">
        <f t="shared" si="0"/>
        <v>10.33</v>
      </c>
      <c r="J39" s="93">
        <f t="shared" si="1"/>
        <v>827.74</v>
      </c>
    </row>
    <row r="40" spans="1:10" ht="23.1" customHeight="1" x14ac:dyDescent="0.25">
      <c r="A40" s="103" t="s">
        <v>27</v>
      </c>
      <c r="B40" s="95" t="s">
        <v>0</v>
      </c>
      <c r="C40" s="114" t="s">
        <v>134</v>
      </c>
      <c r="D40" s="85" t="s">
        <v>47</v>
      </c>
      <c r="E40" s="95" t="s">
        <v>50</v>
      </c>
      <c r="F40" s="111">
        <v>132</v>
      </c>
      <c r="G40" s="97">
        <v>12.95</v>
      </c>
      <c r="H40" s="98">
        <v>0.28820000000000001</v>
      </c>
      <c r="I40" s="92">
        <f t="shared" si="0"/>
        <v>16.68</v>
      </c>
      <c r="J40" s="93">
        <f t="shared" si="1"/>
        <v>2201.7600000000002</v>
      </c>
    </row>
    <row r="41" spans="1:10" ht="23.1" customHeight="1" x14ac:dyDescent="0.25">
      <c r="A41" s="103" t="s">
        <v>28</v>
      </c>
      <c r="B41" s="95" t="s">
        <v>0</v>
      </c>
      <c r="C41" s="95" t="s">
        <v>135</v>
      </c>
      <c r="D41" s="85" t="s">
        <v>90</v>
      </c>
      <c r="E41" s="95" t="s">
        <v>58</v>
      </c>
      <c r="F41" s="111">
        <v>528</v>
      </c>
      <c r="G41" s="97">
        <v>134.66999999999999</v>
      </c>
      <c r="H41" s="98">
        <v>0.28820000000000001</v>
      </c>
      <c r="I41" s="92">
        <f t="shared" si="0"/>
        <v>173.48</v>
      </c>
      <c r="J41" s="93">
        <f t="shared" si="1"/>
        <v>91597.440000000002</v>
      </c>
    </row>
    <row r="42" spans="1:10" ht="23.1" customHeight="1" x14ac:dyDescent="0.25">
      <c r="A42" s="103" t="s">
        <v>29</v>
      </c>
      <c r="B42" s="95" t="s">
        <v>0</v>
      </c>
      <c r="C42" s="95" t="s">
        <v>2</v>
      </c>
      <c r="D42" s="85" t="s">
        <v>93</v>
      </c>
      <c r="E42" s="95" t="s">
        <v>58</v>
      </c>
      <c r="F42" s="111">
        <v>528</v>
      </c>
      <c r="G42" s="97">
        <v>71.88</v>
      </c>
      <c r="H42" s="98">
        <v>0.28820000000000001</v>
      </c>
      <c r="I42" s="92">
        <f t="shared" si="0"/>
        <v>92.6</v>
      </c>
      <c r="J42" s="93">
        <f t="shared" si="1"/>
        <v>48892.800000000003</v>
      </c>
    </row>
    <row r="43" spans="1:10" ht="23.1" customHeight="1" x14ac:dyDescent="0.25">
      <c r="A43" s="103" t="s">
        <v>30</v>
      </c>
      <c r="B43" s="95" t="s">
        <v>0</v>
      </c>
      <c r="C43" s="95" t="s">
        <v>3</v>
      </c>
      <c r="D43" s="85" t="s">
        <v>91</v>
      </c>
      <c r="E43" s="95" t="s">
        <v>92</v>
      </c>
      <c r="F43" s="117">
        <v>158</v>
      </c>
      <c r="G43" s="97">
        <v>46.33</v>
      </c>
      <c r="H43" s="98">
        <v>0.28820000000000001</v>
      </c>
      <c r="I43" s="92">
        <f t="shared" si="0"/>
        <v>59.68</v>
      </c>
      <c r="J43" s="93">
        <f t="shared" si="1"/>
        <v>9429.44</v>
      </c>
    </row>
    <row r="44" spans="1:10" ht="23.1" customHeight="1" x14ac:dyDescent="0.25">
      <c r="A44" s="103" t="s">
        <v>31</v>
      </c>
      <c r="B44" s="95" t="s">
        <v>0</v>
      </c>
      <c r="C44" s="95" t="s">
        <v>136</v>
      </c>
      <c r="D44" s="85" t="s">
        <v>94</v>
      </c>
      <c r="E44" s="95" t="s">
        <v>58</v>
      </c>
      <c r="F44" s="111">
        <v>19</v>
      </c>
      <c r="G44" s="97">
        <v>15.49</v>
      </c>
      <c r="H44" s="98">
        <v>0.28820000000000001</v>
      </c>
      <c r="I44" s="92">
        <f t="shared" si="0"/>
        <v>19.95</v>
      </c>
      <c r="J44" s="93">
        <f t="shared" si="1"/>
        <v>379.05</v>
      </c>
    </row>
    <row r="45" spans="1:10" ht="23.1" customHeight="1" x14ac:dyDescent="0.25">
      <c r="A45" s="103" t="s">
        <v>32</v>
      </c>
      <c r="B45" s="95" t="s">
        <v>0</v>
      </c>
      <c r="C45" s="95" t="s">
        <v>1</v>
      </c>
      <c r="D45" s="85" t="s">
        <v>95</v>
      </c>
      <c r="E45" s="95" t="s">
        <v>58</v>
      </c>
      <c r="F45" s="111">
        <v>19</v>
      </c>
      <c r="G45" s="97">
        <v>75.22</v>
      </c>
      <c r="H45" s="98">
        <v>0.28820000000000001</v>
      </c>
      <c r="I45" s="92">
        <f t="shared" si="0"/>
        <v>96.9</v>
      </c>
      <c r="J45" s="93">
        <f t="shared" si="1"/>
        <v>1841.1</v>
      </c>
    </row>
    <row r="46" spans="1:10" ht="23.1" customHeight="1" x14ac:dyDescent="0.25">
      <c r="A46" s="103" t="s">
        <v>33</v>
      </c>
      <c r="B46" s="95" t="s">
        <v>0</v>
      </c>
      <c r="C46" s="95" t="s">
        <v>137</v>
      </c>
      <c r="D46" s="85" t="s">
        <v>99</v>
      </c>
      <c r="E46" s="95" t="s">
        <v>50</v>
      </c>
      <c r="F46" s="111">
        <v>57.52</v>
      </c>
      <c r="G46" s="97">
        <v>78.69</v>
      </c>
      <c r="H46" s="98">
        <v>0.28820000000000001</v>
      </c>
      <c r="I46" s="92">
        <f t="shared" si="0"/>
        <v>101.37</v>
      </c>
      <c r="J46" s="93">
        <f t="shared" si="1"/>
        <v>5830.8</v>
      </c>
    </row>
    <row r="47" spans="1:10" ht="23.1" customHeight="1" x14ac:dyDescent="0.25">
      <c r="A47" s="103" t="s">
        <v>34</v>
      </c>
      <c r="B47" s="95" t="s">
        <v>0</v>
      </c>
      <c r="C47" s="95" t="s">
        <v>4</v>
      </c>
      <c r="D47" s="85" t="s">
        <v>100</v>
      </c>
      <c r="E47" s="95" t="s">
        <v>101</v>
      </c>
      <c r="F47" s="111">
        <v>174</v>
      </c>
      <c r="G47" s="97">
        <v>4.01</v>
      </c>
      <c r="H47" s="98">
        <v>0.28820000000000001</v>
      </c>
      <c r="I47" s="92">
        <f t="shared" si="0"/>
        <v>5.17</v>
      </c>
      <c r="J47" s="93">
        <f t="shared" si="1"/>
        <v>899.58</v>
      </c>
    </row>
    <row r="48" spans="1:10" ht="23.1" customHeight="1" x14ac:dyDescent="0.25">
      <c r="A48" s="103" t="s">
        <v>35</v>
      </c>
      <c r="B48" s="95" t="s">
        <v>0</v>
      </c>
      <c r="C48" s="95" t="s">
        <v>5</v>
      </c>
      <c r="D48" s="85" t="s">
        <v>103</v>
      </c>
      <c r="E48" s="95" t="s">
        <v>101</v>
      </c>
      <c r="F48" s="111">
        <v>174</v>
      </c>
      <c r="G48" s="97">
        <v>3.84</v>
      </c>
      <c r="H48" s="98">
        <v>0.28820000000000001</v>
      </c>
      <c r="I48" s="92">
        <f t="shared" si="0"/>
        <v>4.95</v>
      </c>
      <c r="J48" s="93">
        <f t="shared" si="1"/>
        <v>861.3</v>
      </c>
    </row>
    <row r="49" spans="1:11" ht="23.1" customHeight="1" x14ac:dyDescent="0.25">
      <c r="A49" s="103" t="s">
        <v>36</v>
      </c>
      <c r="B49" s="95" t="s">
        <v>0</v>
      </c>
      <c r="C49" s="95" t="s">
        <v>138</v>
      </c>
      <c r="D49" s="85" t="s">
        <v>102</v>
      </c>
      <c r="E49" s="95" t="s">
        <v>101</v>
      </c>
      <c r="F49" s="111">
        <v>580.94000000000005</v>
      </c>
      <c r="G49" s="97">
        <v>4.0599999999999996</v>
      </c>
      <c r="H49" s="98">
        <v>0.28820000000000001</v>
      </c>
      <c r="I49" s="92">
        <f t="shared" si="0"/>
        <v>5.23</v>
      </c>
      <c r="J49" s="93">
        <f t="shared" si="1"/>
        <v>3038.32</v>
      </c>
    </row>
    <row r="50" spans="1:11" ht="23.1" customHeight="1" x14ac:dyDescent="0.25">
      <c r="A50" s="103" t="s">
        <v>37</v>
      </c>
      <c r="B50" s="95" t="s">
        <v>0</v>
      </c>
      <c r="C50" s="95" t="s">
        <v>139</v>
      </c>
      <c r="D50" s="85" t="s">
        <v>104</v>
      </c>
      <c r="E50" s="95" t="s">
        <v>101</v>
      </c>
      <c r="F50" s="111">
        <v>580.94000000000005</v>
      </c>
      <c r="G50" s="97">
        <v>3.36</v>
      </c>
      <c r="H50" s="98">
        <v>0.28820000000000001</v>
      </c>
      <c r="I50" s="92">
        <f t="shared" si="0"/>
        <v>4.33</v>
      </c>
      <c r="J50" s="93">
        <f t="shared" si="1"/>
        <v>2515.4699999999998</v>
      </c>
    </row>
    <row r="51" spans="1:11" ht="23.1" customHeight="1" x14ac:dyDescent="0.25">
      <c r="A51" s="103" t="s">
        <v>38</v>
      </c>
      <c r="B51" s="95" t="s">
        <v>0</v>
      </c>
      <c r="C51" s="95" t="s">
        <v>140</v>
      </c>
      <c r="D51" s="85" t="s">
        <v>105</v>
      </c>
      <c r="E51" s="95" t="s">
        <v>72</v>
      </c>
      <c r="F51" s="111">
        <v>10.3</v>
      </c>
      <c r="G51" s="97">
        <v>389.79</v>
      </c>
      <c r="H51" s="98">
        <v>0.28820000000000001</v>
      </c>
      <c r="I51" s="92">
        <f t="shared" si="0"/>
        <v>502.13</v>
      </c>
      <c r="J51" s="93">
        <f t="shared" si="1"/>
        <v>5171.9399999999996</v>
      </c>
    </row>
    <row r="52" spans="1:11" ht="23.1" customHeight="1" x14ac:dyDescent="0.25">
      <c r="A52" s="103" t="s">
        <v>39</v>
      </c>
      <c r="B52" s="95" t="s">
        <v>0</v>
      </c>
      <c r="C52" s="95" t="s">
        <v>141</v>
      </c>
      <c r="D52" s="85" t="s">
        <v>106</v>
      </c>
      <c r="E52" s="95" t="s">
        <v>50</v>
      </c>
      <c r="F52" s="111">
        <v>93.8</v>
      </c>
      <c r="G52" s="97">
        <v>90.18</v>
      </c>
      <c r="H52" s="98">
        <v>0.28820000000000001</v>
      </c>
      <c r="I52" s="92">
        <f t="shared" si="0"/>
        <v>116.17</v>
      </c>
      <c r="J52" s="93">
        <f t="shared" si="1"/>
        <v>10896.75</v>
      </c>
    </row>
    <row r="53" spans="1:11" ht="23.1" customHeight="1" x14ac:dyDescent="0.25">
      <c r="A53" s="103" t="s">
        <v>40</v>
      </c>
      <c r="B53" s="95" t="s">
        <v>0</v>
      </c>
      <c r="C53" s="95" t="s">
        <v>6</v>
      </c>
      <c r="D53" s="85" t="s">
        <v>107</v>
      </c>
      <c r="E53" s="95" t="s">
        <v>72</v>
      </c>
      <c r="F53" s="111">
        <v>11.42</v>
      </c>
      <c r="G53" s="97">
        <v>316.55</v>
      </c>
      <c r="H53" s="98">
        <v>0.28820000000000001</v>
      </c>
      <c r="I53" s="92">
        <f t="shared" si="0"/>
        <v>407.78</v>
      </c>
      <c r="J53" s="93">
        <f t="shared" si="1"/>
        <v>4656.8500000000004</v>
      </c>
    </row>
    <row r="54" spans="1:11" ht="23.1" customHeight="1" x14ac:dyDescent="0.25">
      <c r="A54" s="103" t="s">
        <v>41</v>
      </c>
      <c r="B54" s="95" t="s">
        <v>0</v>
      </c>
      <c r="C54" s="95" t="s">
        <v>142</v>
      </c>
      <c r="D54" s="85" t="s">
        <v>112</v>
      </c>
      <c r="E54" s="95" t="s">
        <v>72</v>
      </c>
      <c r="F54" s="111">
        <v>4.2</v>
      </c>
      <c r="G54" s="97">
        <v>363.89</v>
      </c>
      <c r="H54" s="98">
        <v>0.28820000000000001</v>
      </c>
      <c r="I54" s="92">
        <f t="shared" si="0"/>
        <v>468.76</v>
      </c>
      <c r="J54" s="93">
        <f t="shared" si="1"/>
        <v>1968.79</v>
      </c>
    </row>
    <row r="55" spans="1:11" ht="23.1" customHeight="1" x14ac:dyDescent="0.25">
      <c r="A55" s="103" t="s">
        <v>42</v>
      </c>
      <c r="B55" s="95" t="s">
        <v>0</v>
      </c>
      <c r="C55" s="95" t="s">
        <v>143</v>
      </c>
      <c r="D55" s="85" t="s">
        <v>108</v>
      </c>
      <c r="E55" s="95" t="s">
        <v>58</v>
      </c>
      <c r="F55" s="111">
        <v>28</v>
      </c>
      <c r="G55" s="97">
        <v>11.95</v>
      </c>
      <c r="H55" s="98">
        <v>0.28820000000000001</v>
      </c>
      <c r="I55" s="92">
        <f t="shared" si="0"/>
        <v>15.39</v>
      </c>
      <c r="J55" s="93">
        <f t="shared" si="1"/>
        <v>430.92</v>
      </c>
    </row>
    <row r="56" spans="1:11" ht="23.1" customHeight="1" x14ac:dyDescent="0.25">
      <c r="A56" s="103" t="s">
        <v>43</v>
      </c>
      <c r="B56" s="95" t="s">
        <v>0</v>
      </c>
      <c r="C56" s="95" t="s">
        <v>144</v>
      </c>
      <c r="D56" s="85" t="s">
        <v>109</v>
      </c>
      <c r="E56" s="95" t="s">
        <v>72</v>
      </c>
      <c r="F56" s="111">
        <v>64.64</v>
      </c>
      <c r="G56" s="97">
        <v>17.850000000000001</v>
      </c>
      <c r="H56" s="98">
        <v>0.28820000000000001</v>
      </c>
      <c r="I56" s="92">
        <f t="shared" si="0"/>
        <v>22.99</v>
      </c>
      <c r="J56" s="93">
        <f t="shared" si="1"/>
        <v>1486.07</v>
      </c>
    </row>
    <row r="57" spans="1:11" ht="23.1" customHeight="1" x14ac:dyDescent="0.25">
      <c r="A57" s="103" t="s">
        <v>96</v>
      </c>
      <c r="B57" s="95" t="s">
        <v>0</v>
      </c>
      <c r="C57" s="95" t="s">
        <v>145</v>
      </c>
      <c r="D57" s="85" t="s">
        <v>110</v>
      </c>
      <c r="E57" s="95" t="s">
        <v>72</v>
      </c>
      <c r="F57" s="111">
        <v>37.94</v>
      </c>
      <c r="G57" s="97">
        <v>99.23</v>
      </c>
      <c r="H57" s="98">
        <v>0.28820000000000001</v>
      </c>
      <c r="I57" s="92">
        <f t="shared" si="0"/>
        <v>127.83</v>
      </c>
      <c r="J57" s="93">
        <f t="shared" si="1"/>
        <v>4849.87</v>
      </c>
    </row>
    <row r="58" spans="1:11" ht="23.1" customHeight="1" x14ac:dyDescent="0.25">
      <c r="A58" s="103" t="s">
        <v>97</v>
      </c>
      <c r="B58" s="95" t="s">
        <v>0</v>
      </c>
      <c r="C58" s="95" t="s">
        <v>223</v>
      </c>
      <c r="D58" s="85" t="s">
        <v>114</v>
      </c>
      <c r="E58" s="95" t="s">
        <v>101</v>
      </c>
      <c r="F58" s="111">
        <v>85.8</v>
      </c>
      <c r="G58" s="97">
        <v>3.74</v>
      </c>
      <c r="H58" s="98">
        <v>0.28820000000000001</v>
      </c>
      <c r="I58" s="92">
        <f t="shared" si="0"/>
        <v>4.82</v>
      </c>
      <c r="J58" s="93">
        <f t="shared" si="1"/>
        <v>413.56</v>
      </c>
    </row>
    <row r="59" spans="1:11" ht="23.1" customHeight="1" x14ac:dyDescent="0.25">
      <c r="A59" s="103" t="s">
        <v>98</v>
      </c>
      <c r="B59" s="95" t="s">
        <v>0</v>
      </c>
      <c r="C59" s="95" t="s">
        <v>146</v>
      </c>
      <c r="D59" s="85" t="s">
        <v>115</v>
      </c>
      <c r="E59" s="95" t="s">
        <v>101</v>
      </c>
      <c r="F59" s="111">
        <v>85.8</v>
      </c>
      <c r="G59" s="97">
        <v>1.6</v>
      </c>
      <c r="H59" s="98">
        <v>0.28820000000000001</v>
      </c>
      <c r="I59" s="92">
        <f t="shared" si="0"/>
        <v>2.06</v>
      </c>
      <c r="J59" s="93">
        <f t="shared" si="1"/>
        <v>176.75</v>
      </c>
    </row>
    <row r="60" spans="1:11" ht="23.1" customHeight="1" x14ac:dyDescent="0.25">
      <c r="A60" s="105" t="s">
        <v>111</v>
      </c>
      <c r="B60" s="106" t="s">
        <v>0</v>
      </c>
      <c r="C60" s="106" t="s">
        <v>142</v>
      </c>
      <c r="D60" s="86" t="s">
        <v>113</v>
      </c>
      <c r="E60" s="106" t="s">
        <v>72</v>
      </c>
      <c r="F60" s="116">
        <v>3.9</v>
      </c>
      <c r="G60" s="108">
        <v>363.89</v>
      </c>
      <c r="H60" s="109">
        <v>0.28820000000000001</v>
      </c>
      <c r="I60" s="92">
        <f t="shared" si="0"/>
        <v>468.76</v>
      </c>
      <c r="J60" s="93">
        <f t="shared" si="1"/>
        <v>1828.16</v>
      </c>
    </row>
    <row r="61" spans="1:11" ht="23.1" customHeight="1" thickBot="1" x14ac:dyDescent="0.3">
      <c r="A61" s="105" t="s">
        <v>280</v>
      </c>
      <c r="B61" s="106" t="s">
        <v>0</v>
      </c>
      <c r="C61" s="106" t="s">
        <v>282</v>
      </c>
      <c r="D61" s="86" t="s">
        <v>281</v>
      </c>
      <c r="E61" s="106" t="s">
        <v>285</v>
      </c>
      <c r="F61" s="116">
        <v>4</v>
      </c>
      <c r="G61" s="108">
        <v>367.66</v>
      </c>
      <c r="H61" s="109">
        <v>0.28820000000000001</v>
      </c>
      <c r="I61" s="92">
        <f t="shared" si="0"/>
        <v>473.62</v>
      </c>
      <c r="J61" s="93">
        <f t="shared" si="1"/>
        <v>1894.48</v>
      </c>
    </row>
    <row r="62" spans="1:11" ht="23.1" customHeight="1" thickBot="1" x14ac:dyDescent="0.3">
      <c r="A62" s="182" t="s">
        <v>178</v>
      </c>
      <c r="B62" s="183"/>
      <c r="C62" s="183"/>
      <c r="D62" s="183"/>
      <c r="E62" s="183"/>
      <c r="F62" s="183"/>
      <c r="G62" s="183"/>
      <c r="H62" s="183"/>
      <c r="I62" s="183"/>
      <c r="J62" s="67">
        <f>ROUND(SUM(J8,J13,J20,J34),2)</f>
        <v>254951.56</v>
      </c>
      <c r="K62" s="159"/>
    </row>
    <row r="63" spans="1:11" ht="9.9499999999999993" customHeight="1" thickBot="1" x14ac:dyDescent="0.3">
      <c r="A63" s="61"/>
      <c r="B63" s="61"/>
      <c r="C63" s="61"/>
      <c r="D63" s="61"/>
      <c r="E63" s="61"/>
      <c r="F63" s="61"/>
      <c r="G63" s="61"/>
      <c r="H63" s="61"/>
      <c r="I63" s="61"/>
      <c r="J63" s="62"/>
    </row>
    <row r="64" spans="1:11" s="22" customFormat="1" ht="15" customHeight="1" x14ac:dyDescent="0.2">
      <c r="A64" s="187" t="s">
        <v>236</v>
      </c>
      <c r="B64" s="188"/>
      <c r="C64" s="188"/>
      <c r="D64" s="189"/>
      <c r="E64" s="57"/>
      <c r="F64" s="58"/>
      <c r="G64" s="58"/>
      <c r="H64" s="58"/>
      <c r="I64" s="54"/>
      <c r="J64" s="55"/>
    </row>
    <row r="65" spans="1:10" s="22" customFormat="1" ht="20.100000000000001" customHeight="1" x14ac:dyDescent="0.2">
      <c r="A65" s="176" t="s">
        <v>239</v>
      </c>
      <c r="B65" s="177"/>
      <c r="C65" s="177"/>
      <c r="D65" s="178"/>
      <c r="E65" s="59"/>
      <c r="F65" s="60"/>
      <c r="G65" s="60"/>
      <c r="H65" s="60"/>
      <c r="I65" s="56"/>
      <c r="J65" s="56"/>
    </row>
    <row r="66" spans="1:10" s="22" customFormat="1" ht="15" customHeight="1" x14ac:dyDescent="0.2">
      <c r="A66" s="176" t="s">
        <v>240</v>
      </c>
      <c r="B66" s="177"/>
      <c r="C66" s="177"/>
      <c r="D66" s="178"/>
      <c r="E66" s="59"/>
      <c r="F66" s="60"/>
      <c r="G66" s="60"/>
      <c r="H66" s="60"/>
      <c r="I66" s="56"/>
      <c r="J66" s="56"/>
    </row>
    <row r="67" spans="1:10" s="22" customFormat="1" ht="20.100000000000001" customHeight="1" x14ac:dyDescent="0.2">
      <c r="A67" s="176" t="s">
        <v>306</v>
      </c>
      <c r="B67" s="177"/>
      <c r="C67" s="177"/>
      <c r="D67" s="178"/>
      <c r="E67" s="59"/>
      <c r="F67" s="60"/>
      <c r="G67" s="60"/>
      <c r="H67" s="60"/>
      <c r="I67" s="56"/>
      <c r="J67" s="56"/>
    </row>
    <row r="68" spans="1:10" s="22" customFormat="1" ht="20.100000000000001" customHeight="1" x14ac:dyDescent="0.2">
      <c r="A68" s="176" t="s">
        <v>238</v>
      </c>
      <c r="B68" s="177"/>
      <c r="C68" s="177"/>
      <c r="D68" s="178"/>
      <c r="E68" s="59"/>
      <c r="F68" s="60"/>
      <c r="G68" s="60"/>
      <c r="H68" s="60"/>
      <c r="I68" s="56"/>
      <c r="J68" s="56"/>
    </row>
    <row r="69" spans="1:10" s="22" customFormat="1" ht="15" customHeight="1" x14ac:dyDescent="0.2">
      <c r="A69" s="176" t="s">
        <v>241</v>
      </c>
      <c r="B69" s="177"/>
      <c r="C69" s="177"/>
      <c r="D69" s="178"/>
      <c r="E69" s="59"/>
      <c r="F69" s="60"/>
      <c r="G69" s="60"/>
      <c r="H69" s="60"/>
      <c r="I69" s="56"/>
      <c r="J69" s="56"/>
    </row>
    <row r="70" spans="1:10" s="22" customFormat="1" ht="15" customHeight="1" x14ac:dyDescent="0.2">
      <c r="A70" s="176" t="s">
        <v>237</v>
      </c>
      <c r="B70" s="177"/>
      <c r="C70" s="177"/>
      <c r="D70" s="178"/>
      <c r="E70" s="59"/>
      <c r="F70" s="60"/>
      <c r="G70" s="60"/>
      <c r="H70" s="60"/>
      <c r="I70" s="56"/>
      <c r="J70" s="56"/>
    </row>
    <row r="71" spans="1:10" s="22" customFormat="1" ht="15" customHeight="1" thickBot="1" x14ac:dyDescent="0.25">
      <c r="A71" s="179" t="s">
        <v>242</v>
      </c>
      <c r="B71" s="180"/>
      <c r="C71" s="180"/>
      <c r="D71" s="181"/>
      <c r="E71" s="59"/>
      <c r="F71" s="60"/>
      <c r="G71" s="60"/>
      <c r="H71" s="60"/>
      <c r="I71" s="56"/>
      <c r="J71" s="56"/>
    </row>
    <row r="72" spans="1:10" s="22" customFormat="1" ht="9.9499999999999993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</row>
  </sheetData>
  <mergeCells count="23">
    <mergeCell ref="A69:D69"/>
    <mergeCell ref="A70:D70"/>
    <mergeCell ref="A71:D71"/>
    <mergeCell ref="A6:J6"/>
    <mergeCell ref="A62:I62"/>
    <mergeCell ref="B8:I8"/>
    <mergeCell ref="A64:D64"/>
    <mergeCell ref="A65:D65"/>
    <mergeCell ref="A66:D66"/>
    <mergeCell ref="A67:D67"/>
    <mergeCell ref="A68:D68"/>
    <mergeCell ref="B13:I13"/>
    <mergeCell ref="B20:I20"/>
    <mergeCell ref="B34:I34"/>
    <mergeCell ref="F4:G4"/>
    <mergeCell ref="P6:Q6"/>
    <mergeCell ref="A1:C1"/>
    <mergeCell ref="A4:D4"/>
    <mergeCell ref="A2:D2"/>
    <mergeCell ref="A5:J5"/>
    <mergeCell ref="A3:D3"/>
    <mergeCell ref="F3:G3"/>
    <mergeCell ref="I4:J4"/>
  </mergeCells>
  <printOptions horizontalCentered="1"/>
  <pageMargins left="0.78740157480314965" right="0.78740157480314965" top="0.78740157480314965" bottom="0.39370078740157483" header="0.39370078740157483" footer="0"/>
  <pageSetup paperSize="9" scale="61" orientation="portrait" r:id="rId1"/>
  <headerFooter>
    <oddHeader>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view="pageBreakPreview" zoomScaleSheetLayoutView="100" workbookViewId="0">
      <selection activeCell="B23" sqref="B23:J23"/>
    </sheetView>
  </sheetViews>
  <sheetFormatPr defaultRowHeight="20.100000000000001" customHeight="1" x14ac:dyDescent="0.25"/>
  <cols>
    <col min="1" max="1" width="10.7109375" customWidth="1"/>
    <col min="2" max="2" width="11.28515625" bestFit="1" customWidth="1"/>
    <col min="3" max="3" width="40.7109375" customWidth="1"/>
    <col min="4" max="4" width="8.28515625" bestFit="1" customWidth="1"/>
    <col min="5" max="10" width="10.7109375" customWidth="1"/>
  </cols>
  <sheetData>
    <row r="1" spans="1:10" ht="20.100000000000001" customHeight="1" x14ac:dyDescent="0.25">
      <c r="A1" s="162" t="s">
        <v>14</v>
      </c>
      <c r="B1" s="163"/>
      <c r="C1" s="163"/>
      <c r="D1" s="68"/>
      <c r="E1" s="68"/>
      <c r="F1" s="7"/>
      <c r="G1" s="7"/>
      <c r="H1" s="13"/>
      <c r="I1" s="7"/>
      <c r="J1" s="16"/>
    </row>
    <row r="2" spans="1:10" ht="20.100000000000001" customHeight="1" x14ac:dyDescent="0.25">
      <c r="A2" s="166" t="s">
        <v>15</v>
      </c>
      <c r="B2" s="167"/>
      <c r="C2" s="167"/>
      <c r="D2" s="69"/>
      <c r="E2" s="69"/>
      <c r="F2" s="167" t="s">
        <v>305</v>
      </c>
      <c r="G2" s="167"/>
      <c r="H2" s="19"/>
      <c r="I2" s="6"/>
      <c r="J2" s="17"/>
    </row>
    <row r="3" spans="1:10" ht="20.100000000000001" customHeight="1" x14ac:dyDescent="0.25">
      <c r="A3" s="171" t="str">
        <f>'PLANILHA ORÇAMENTARIA'!A3:J3</f>
        <v>Obra: Construção de Muro de Contenção em Alvenaria de Bloco de Concreto Atirantado</v>
      </c>
      <c r="B3" s="172"/>
      <c r="C3" s="172"/>
      <c r="D3" s="172"/>
      <c r="E3" s="172"/>
      <c r="F3" s="172" t="s">
        <v>286</v>
      </c>
      <c r="G3" s="172"/>
      <c r="H3" s="20"/>
      <c r="I3" s="6"/>
      <c r="J3" s="18"/>
    </row>
    <row r="4" spans="1:10" ht="20.100000000000001" customHeight="1" thickBot="1" x14ac:dyDescent="0.3">
      <c r="A4" s="164" t="str">
        <f>'PLANILHA ORÇAMENTARIA'!A4:J4</f>
        <v xml:space="preserve">Local: Rua das Tulipas, em frente ao n° 233, Bairro Varjão, 3º Distrito de Arrozal, Piraí, RJ.                                                                                                                                                                                       </v>
      </c>
      <c r="B4" s="165"/>
      <c r="C4" s="165"/>
      <c r="D4" s="165"/>
      <c r="E4" s="165"/>
      <c r="F4" s="165" t="s">
        <v>226</v>
      </c>
      <c r="G4" s="165"/>
      <c r="H4" s="21"/>
      <c r="I4" s="174" t="s">
        <v>116</v>
      </c>
      <c r="J4" s="175"/>
    </row>
    <row r="5" spans="1:10" ht="5.0999999999999996" customHeight="1" thickBot="1" x14ac:dyDescent="0.3">
      <c r="A5" s="168"/>
      <c r="B5" s="169"/>
      <c r="C5" s="169"/>
      <c r="D5" s="169"/>
      <c r="E5" s="169"/>
      <c r="F5" s="169"/>
      <c r="G5" s="169"/>
      <c r="H5" s="169"/>
      <c r="I5" s="169"/>
      <c r="J5" s="170"/>
    </row>
    <row r="6" spans="1:10" ht="20.100000000000001" customHeight="1" thickBot="1" x14ac:dyDescent="0.3">
      <c r="A6" s="168" t="s">
        <v>48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0" ht="20.100000000000001" customHeight="1" thickBot="1" x14ac:dyDescent="0.3">
      <c r="A7" s="193" t="s">
        <v>7</v>
      </c>
      <c r="B7" s="193" t="s">
        <v>9</v>
      </c>
      <c r="C7" s="193" t="s">
        <v>10</v>
      </c>
      <c r="D7" s="193" t="s">
        <v>11</v>
      </c>
      <c r="E7" s="193" t="s">
        <v>12</v>
      </c>
      <c r="F7" s="204" t="s">
        <v>16</v>
      </c>
      <c r="G7" s="204"/>
      <c r="H7" s="204"/>
      <c r="I7" s="193" t="s">
        <v>17</v>
      </c>
      <c r="J7" s="202" t="s">
        <v>18</v>
      </c>
    </row>
    <row r="8" spans="1:10" ht="20.100000000000001" customHeight="1" thickBot="1" x14ac:dyDescent="0.3">
      <c r="A8" s="194"/>
      <c r="B8" s="194"/>
      <c r="C8" s="194"/>
      <c r="D8" s="194"/>
      <c r="E8" s="194"/>
      <c r="F8" s="2" t="s">
        <v>19</v>
      </c>
      <c r="G8" s="2" t="s">
        <v>20</v>
      </c>
      <c r="H8" s="3" t="s">
        <v>21</v>
      </c>
      <c r="I8" s="194"/>
      <c r="J8" s="203"/>
    </row>
    <row r="9" spans="1:10" ht="5.0999999999999996" customHeight="1" thickBot="1" x14ac:dyDescent="0.3">
      <c r="A9" s="199"/>
      <c r="B9" s="200"/>
      <c r="C9" s="200"/>
      <c r="D9" s="200"/>
      <c r="E9" s="200"/>
      <c r="F9" s="200"/>
      <c r="G9" s="200"/>
      <c r="H9" s="200"/>
      <c r="I9" s="200"/>
      <c r="J9" s="201"/>
    </row>
    <row r="10" spans="1:10" ht="23.1" customHeight="1" x14ac:dyDescent="0.25">
      <c r="A10" s="14">
        <v>1</v>
      </c>
      <c r="B10" s="197" t="s">
        <v>13</v>
      </c>
      <c r="C10" s="197"/>
      <c r="D10" s="197"/>
      <c r="E10" s="197"/>
      <c r="F10" s="197"/>
      <c r="G10" s="197"/>
      <c r="H10" s="197"/>
      <c r="I10" s="197"/>
      <c r="J10" s="198"/>
    </row>
    <row r="11" spans="1:10" ht="23.1" customHeight="1" x14ac:dyDescent="0.25">
      <c r="A11" s="118" t="s">
        <v>52</v>
      </c>
      <c r="B11" s="119" t="s">
        <v>117</v>
      </c>
      <c r="C11" s="154" t="s">
        <v>49</v>
      </c>
      <c r="D11" s="119" t="s">
        <v>50</v>
      </c>
      <c r="E11" s="120"/>
      <c r="F11" s="120"/>
      <c r="G11" s="120"/>
      <c r="H11" s="120"/>
      <c r="I11" s="120"/>
      <c r="J11" s="121">
        <f>SUM(J12)</f>
        <v>3</v>
      </c>
    </row>
    <row r="12" spans="1:10" ht="23.1" customHeight="1" x14ac:dyDescent="0.25">
      <c r="A12" s="94"/>
      <c r="B12" s="95"/>
      <c r="C12" s="85" t="s">
        <v>157</v>
      </c>
      <c r="D12" s="95" t="s">
        <v>50</v>
      </c>
      <c r="E12" s="122">
        <v>1</v>
      </c>
      <c r="F12" s="122">
        <v>2.5</v>
      </c>
      <c r="G12" s="122">
        <v>1.2</v>
      </c>
      <c r="H12" s="122"/>
      <c r="I12" s="122"/>
      <c r="J12" s="123">
        <f>E12*F12*G12</f>
        <v>3</v>
      </c>
    </row>
    <row r="13" spans="1:10" ht="23.1" customHeight="1" x14ac:dyDescent="0.25">
      <c r="A13" s="94"/>
      <c r="B13" s="95"/>
      <c r="C13" s="85"/>
      <c r="D13" s="95"/>
      <c r="E13" s="122"/>
      <c r="F13" s="122"/>
      <c r="G13" s="122"/>
      <c r="H13" s="122"/>
      <c r="I13" s="122"/>
      <c r="J13" s="123"/>
    </row>
    <row r="14" spans="1:10" s="52" customFormat="1" ht="23.1" customHeight="1" x14ac:dyDescent="0.25">
      <c r="A14" s="118" t="s">
        <v>53</v>
      </c>
      <c r="B14" s="119" t="s">
        <v>121</v>
      </c>
      <c r="C14" s="154" t="s">
        <v>51</v>
      </c>
      <c r="D14" s="119" t="s">
        <v>50</v>
      </c>
      <c r="E14" s="120"/>
      <c r="F14" s="120"/>
      <c r="G14" s="120"/>
      <c r="H14" s="120"/>
      <c r="I14" s="120"/>
      <c r="J14" s="121">
        <f>SUM(J15)</f>
        <v>99.000000000000014</v>
      </c>
    </row>
    <row r="15" spans="1:10" ht="23.1" customHeight="1" x14ac:dyDescent="0.25">
      <c r="A15" s="94"/>
      <c r="B15" s="95"/>
      <c r="C15" s="85" t="s">
        <v>161</v>
      </c>
      <c r="D15" s="95" t="s">
        <v>50</v>
      </c>
      <c r="E15" s="122">
        <v>1</v>
      </c>
      <c r="F15" s="122">
        <v>45</v>
      </c>
      <c r="G15" s="122"/>
      <c r="H15" s="122">
        <v>2.2000000000000002</v>
      </c>
      <c r="I15" s="122"/>
      <c r="J15" s="123">
        <f>E15*F15*H15</f>
        <v>99.000000000000014</v>
      </c>
    </row>
    <row r="16" spans="1:10" ht="23.1" customHeight="1" x14ac:dyDescent="0.25">
      <c r="A16" s="94"/>
      <c r="B16" s="95"/>
      <c r="C16" s="85"/>
      <c r="D16" s="95"/>
      <c r="E16" s="122"/>
      <c r="F16" s="122"/>
      <c r="G16" s="122"/>
      <c r="H16" s="122"/>
      <c r="I16" s="122"/>
      <c r="J16" s="123"/>
    </row>
    <row r="17" spans="1:10" s="52" customFormat="1" ht="23.1" customHeight="1" x14ac:dyDescent="0.25">
      <c r="A17" s="118" t="s">
        <v>56</v>
      </c>
      <c r="B17" s="119" t="s">
        <v>122</v>
      </c>
      <c r="C17" s="154" t="s">
        <v>59</v>
      </c>
      <c r="D17" s="119" t="s">
        <v>62</v>
      </c>
      <c r="E17" s="120"/>
      <c r="F17" s="120"/>
      <c r="G17" s="120"/>
      <c r="H17" s="120"/>
      <c r="I17" s="120"/>
      <c r="J17" s="121">
        <f>SUM(J18)</f>
        <v>4</v>
      </c>
    </row>
    <row r="18" spans="1:10" ht="23.1" customHeight="1" x14ac:dyDescent="0.25">
      <c r="A18" s="94"/>
      <c r="B18" s="95"/>
      <c r="C18" s="85" t="s">
        <v>162</v>
      </c>
      <c r="D18" s="95" t="s">
        <v>62</v>
      </c>
      <c r="E18" s="122">
        <v>4</v>
      </c>
      <c r="F18" s="122"/>
      <c r="G18" s="122"/>
      <c r="H18" s="122"/>
      <c r="I18" s="122"/>
      <c r="J18" s="123">
        <f>E18</f>
        <v>4</v>
      </c>
    </row>
    <row r="19" spans="1:10" ht="23.1" customHeight="1" x14ac:dyDescent="0.25">
      <c r="A19" s="94"/>
      <c r="B19" s="95"/>
      <c r="C19" s="85"/>
      <c r="D19" s="95"/>
      <c r="E19" s="122"/>
      <c r="F19" s="122"/>
      <c r="G19" s="122"/>
      <c r="H19" s="122"/>
      <c r="I19" s="122"/>
      <c r="J19" s="123"/>
    </row>
    <row r="20" spans="1:10" s="52" customFormat="1" ht="23.1" customHeight="1" x14ac:dyDescent="0.25">
      <c r="A20" s="118" t="s">
        <v>57</v>
      </c>
      <c r="B20" s="119" t="s">
        <v>123</v>
      </c>
      <c r="C20" s="154" t="s">
        <v>55</v>
      </c>
      <c r="D20" s="119" t="s">
        <v>58</v>
      </c>
      <c r="E20" s="120"/>
      <c r="F20" s="120"/>
      <c r="G20" s="120"/>
      <c r="H20" s="120"/>
      <c r="I20" s="120"/>
      <c r="J20" s="121">
        <f>SUM(J21)</f>
        <v>21</v>
      </c>
    </row>
    <row r="21" spans="1:10" ht="23.1" customHeight="1" x14ac:dyDescent="0.25">
      <c r="A21" s="94"/>
      <c r="B21" s="95"/>
      <c r="C21" s="85" t="s">
        <v>163</v>
      </c>
      <c r="D21" s="95" t="s">
        <v>58</v>
      </c>
      <c r="E21" s="122">
        <v>3</v>
      </c>
      <c r="F21" s="122">
        <v>7</v>
      </c>
      <c r="G21" s="122"/>
      <c r="H21" s="122"/>
      <c r="I21" s="122"/>
      <c r="J21" s="123">
        <f>E21*F21</f>
        <v>21</v>
      </c>
    </row>
    <row r="22" spans="1:10" ht="23.1" customHeight="1" x14ac:dyDescent="0.25">
      <c r="A22" s="124"/>
      <c r="B22" s="125"/>
      <c r="C22" s="155"/>
      <c r="D22" s="125"/>
      <c r="E22" s="122"/>
      <c r="F22" s="122"/>
      <c r="G22" s="122"/>
      <c r="H22" s="122"/>
      <c r="I22" s="122"/>
      <c r="J22" s="126"/>
    </row>
    <row r="23" spans="1:10" s="153" customFormat="1" ht="23.1" customHeight="1" x14ac:dyDescent="0.25">
      <c r="A23" s="15">
        <v>2</v>
      </c>
      <c r="B23" s="195" t="s">
        <v>70</v>
      </c>
      <c r="C23" s="195"/>
      <c r="D23" s="195"/>
      <c r="E23" s="195"/>
      <c r="F23" s="195"/>
      <c r="G23" s="195"/>
      <c r="H23" s="195"/>
      <c r="I23" s="195"/>
      <c r="J23" s="196"/>
    </row>
    <row r="24" spans="1:10" s="82" customFormat="1" ht="23.1" customHeight="1" x14ac:dyDescent="0.25">
      <c r="A24" s="127" t="s">
        <v>75</v>
      </c>
      <c r="B24" s="128" t="s">
        <v>126</v>
      </c>
      <c r="C24" s="154" t="s">
        <v>68</v>
      </c>
      <c r="D24" s="119" t="s">
        <v>69</v>
      </c>
      <c r="E24" s="129"/>
      <c r="F24" s="129"/>
      <c r="G24" s="129"/>
      <c r="H24" s="129"/>
      <c r="I24" s="129"/>
      <c r="J24" s="121">
        <f>SUM(J25)</f>
        <v>160</v>
      </c>
    </row>
    <row r="25" spans="1:10" s="53" customFormat="1" ht="23.1" customHeight="1" x14ac:dyDescent="0.25">
      <c r="A25" s="130"/>
      <c r="B25" s="131"/>
      <c r="C25" s="156" t="s">
        <v>166</v>
      </c>
      <c r="D25" s="131" t="s">
        <v>69</v>
      </c>
      <c r="E25" s="122">
        <v>40</v>
      </c>
      <c r="F25" s="131"/>
      <c r="G25" s="131"/>
      <c r="H25" s="131"/>
      <c r="I25" s="122">
        <v>4</v>
      </c>
      <c r="J25" s="126">
        <f>E25*I25</f>
        <v>160</v>
      </c>
    </row>
    <row r="26" spans="1:10" s="53" customFormat="1" ht="23.1" customHeight="1" x14ac:dyDescent="0.25">
      <c r="A26" s="130"/>
      <c r="B26" s="131"/>
      <c r="C26" s="156"/>
      <c r="D26" s="131"/>
      <c r="E26" s="122"/>
      <c r="F26" s="131"/>
      <c r="G26" s="131"/>
      <c r="H26" s="131"/>
      <c r="I26" s="122"/>
      <c r="J26" s="126"/>
    </row>
    <row r="27" spans="1:10" s="53" customFormat="1" ht="23.1" customHeight="1" x14ac:dyDescent="0.25">
      <c r="A27" s="118" t="s">
        <v>231</v>
      </c>
      <c r="B27" s="119" t="s">
        <v>118</v>
      </c>
      <c r="C27" s="154" t="s">
        <v>60</v>
      </c>
      <c r="D27" s="119" t="s">
        <v>61</v>
      </c>
      <c r="E27" s="120"/>
      <c r="F27" s="120"/>
      <c r="G27" s="120"/>
      <c r="H27" s="120"/>
      <c r="I27" s="120"/>
      <c r="J27" s="121">
        <f>SUM(J28)</f>
        <v>4</v>
      </c>
    </row>
    <row r="28" spans="1:10" s="53" customFormat="1" ht="23.1" customHeight="1" x14ac:dyDescent="0.25">
      <c r="A28" s="94"/>
      <c r="B28" s="95"/>
      <c r="C28" s="85" t="s">
        <v>158</v>
      </c>
      <c r="D28" s="95" t="s">
        <v>61</v>
      </c>
      <c r="E28" s="122">
        <v>1</v>
      </c>
      <c r="F28" s="122"/>
      <c r="G28" s="122"/>
      <c r="H28" s="122"/>
      <c r="I28" s="122">
        <v>4</v>
      </c>
      <c r="J28" s="123">
        <f>E28*I28</f>
        <v>4</v>
      </c>
    </row>
    <row r="29" spans="1:10" s="53" customFormat="1" ht="23.1" customHeight="1" x14ac:dyDescent="0.25">
      <c r="A29" s="94"/>
      <c r="B29" s="95"/>
      <c r="C29" s="85"/>
      <c r="D29" s="95"/>
      <c r="E29" s="122"/>
      <c r="F29" s="122"/>
      <c r="G29" s="122"/>
      <c r="H29" s="122"/>
      <c r="I29" s="122"/>
      <c r="J29" s="123"/>
    </row>
    <row r="30" spans="1:10" s="53" customFormat="1" ht="23.1" customHeight="1" x14ac:dyDescent="0.25">
      <c r="A30" s="118" t="s">
        <v>232</v>
      </c>
      <c r="B30" s="119" t="s">
        <v>119</v>
      </c>
      <c r="C30" s="154" t="s">
        <v>63</v>
      </c>
      <c r="D30" s="119" t="s">
        <v>62</v>
      </c>
      <c r="E30" s="120"/>
      <c r="F30" s="120"/>
      <c r="G30" s="120"/>
      <c r="H30" s="120"/>
      <c r="I30" s="120"/>
      <c r="J30" s="121">
        <f>SUM(J31:J32)</f>
        <v>2</v>
      </c>
    </row>
    <row r="31" spans="1:10" s="53" customFormat="1" ht="23.1" customHeight="1" x14ac:dyDescent="0.25">
      <c r="A31" s="94"/>
      <c r="B31" s="95"/>
      <c r="C31" s="85" t="s">
        <v>168</v>
      </c>
      <c r="D31" s="95" t="s">
        <v>62</v>
      </c>
      <c r="E31" s="122">
        <v>1</v>
      </c>
      <c r="F31" s="122"/>
      <c r="G31" s="122"/>
      <c r="H31" s="122"/>
      <c r="I31" s="122"/>
      <c r="J31" s="123">
        <f>E31</f>
        <v>1</v>
      </c>
    </row>
    <row r="32" spans="1:10" s="53" customFormat="1" ht="23.1" customHeight="1" x14ac:dyDescent="0.25">
      <c r="A32" s="94"/>
      <c r="B32" s="95"/>
      <c r="C32" s="85" t="s">
        <v>169</v>
      </c>
      <c r="D32" s="95" t="s">
        <v>62</v>
      </c>
      <c r="E32" s="122">
        <v>1</v>
      </c>
      <c r="F32" s="122"/>
      <c r="G32" s="122"/>
      <c r="H32" s="122"/>
      <c r="I32" s="122"/>
      <c r="J32" s="123">
        <f>E32</f>
        <v>1</v>
      </c>
    </row>
    <row r="33" spans="1:10" s="53" customFormat="1" ht="23.1" customHeight="1" x14ac:dyDescent="0.25">
      <c r="A33" s="94"/>
      <c r="B33" s="95"/>
      <c r="C33" s="85"/>
      <c r="D33" s="95"/>
      <c r="E33" s="122"/>
      <c r="F33" s="122"/>
      <c r="G33" s="122"/>
      <c r="H33" s="122"/>
      <c r="I33" s="122"/>
      <c r="J33" s="123"/>
    </row>
    <row r="34" spans="1:10" s="53" customFormat="1" ht="23.1" customHeight="1" x14ac:dyDescent="0.25">
      <c r="A34" s="118" t="s">
        <v>233</v>
      </c>
      <c r="B34" s="119" t="s">
        <v>120</v>
      </c>
      <c r="C34" s="154" t="s">
        <v>64</v>
      </c>
      <c r="D34" s="119" t="s">
        <v>65</v>
      </c>
      <c r="E34" s="120"/>
      <c r="F34" s="120"/>
      <c r="G34" s="120"/>
      <c r="H34" s="120"/>
      <c r="I34" s="120"/>
      <c r="J34" s="121">
        <f>SUM(J35:J36)</f>
        <v>67</v>
      </c>
    </row>
    <row r="35" spans="1:10" s="53" customFormat="1" ht="23.1" customHeight="1" x14ac:dyDescent="0.25">
      <c r="A35" s="94"/>
      <c r="B35" s="95"/>
      <c r="C35" s="85" t="s">
        <v>159</v>
      </c>
      <c r="D35" s="95" t="s">
        <v>65</v>
      </c>
      <c r="E35" s="122">
        <v>1</v>
      </c>
      <c r="F35" s="122"/>
      <c r="G35" s="122"/>
      <c r="H35" s="122"/>
      <c r="I35" s="122">
        <v>42</v>
      </c>
      <c r="J35" s="123">
        <f>E35*I35</f>
        <v>42</v>
      </c>
    </row>
    <row r="36" spans="1:10" s="53" customFormat="1" ht="23.1" customHeight="1" x14ac:dyDescent="0.25">
      <c r="A36" s="94"/>
      <c r="B36" s="95"/>
      <c r="C36" s="85" t="s">
        <v>160</v>
      </c>
      <c r="D36" s="95" t="s">
        <v>65</v>
      </c>
      <c r="E36" s="122">
        <v>1</v>
      </c>
      <c r="F36" s="122"/>
      <c r="G36" s="122"/>
      <c r="H36" s="122"/>
      <c r="I36" s="122">
        <v>25</v>
      </c>
      <c r="J36" s="123">
        <f>E36*I36</f>
        <v>25</v>
      </c>
    </row>
    <row r="37" spans="1:10" s="53" customFormat="1" ht="23.1" customHeight="1" x14ac:dyDescent="0.25">
      <c r="A37" s="94"/>
      <c r="B37" s="95"/>
      <c r="C37" s="85"/>
      <c r="D37" s="95"/>
      <c r="E37" s="122"/>
      <c r="F37" s="122"/>
      <c r="G37" s="122"/>
      <c r="H37" s="122"/>
      <c r="I37" s="122"/>
      <c r="J37" s="123"/>
    </row>
    <row r="38" spans="1:10" s="53" customFormat="1" ht="23.1" customHeight="1" x14ac:dyDescent="0.25">
      <c r="A38" s="118" t="s">
        <v>234</v>
      </c>
      <c r="B38" s="119" t="s">
        <v>124</v>
      </c>
      <c r="C38" s="154" t="s">
        <v>66</v>
      </c>
      <c r="D38" s="119" t="s">
        <v>62</v>
      </c>
      <c r="E38" s="120"/>
      <c r="F38" s="120"/>
      <c r="G38" s="120"/>
      <c r="H38" s="120"/>
      <c r="I38" s="120"/>
      <c r="J38" s="121">
        <f>SUM(J39)</f>
        <v>1</v>
      </c>
    </row>
    <row r="39" spans="1:10" s="53" customFormat="1" ht="23.1" customHeight="1" x14ac:dyDescent="0.25">
      <c r="A39" s="94"/>
      <c r="B39" s="95"/>
      <c r="C39" s="85" t="s">
        <v>164</v>
      </c>
      <c r="D39" s="95" t="s">
        <v>62</v>
      </c>
      <c r="E39" s="122">
        <v>1</v>
      </c>
      <c r="F39" s="122"/>
      <c r="G39" s="122"/>
      <c r="H39" s="122"/>
      <c r="I39" s="122"/>
      <c r="J39" s="123">
        <f>E39</f>
        <v>1</v>
      </c>
    </row>
    <row r="40" spans="1:10" s="53" customFormat="1" ht="23.1" customHeight="1" x14ac:dyDescent="0.25">
      <c r="A40" s="94"/>
      <c r="B40" s="95"/>
      <c r="C40" s="85"/>
      <c r="D40" s="95"/>
      <c r="E40" s="122"/>
      <c r="F40" s="122"/>
      <c r="G40" s="122"/>
      <c r="H40" s="122"/>
      <c r="I40" s="122"/>
      <c r="J40" s="123"/>
    </row>
    <row r="41" spans="1:10" s="53" customFormat="1" ht="23.1" customHeight="1" x14ac:dyDescent="0.25">
      <c r="A41" s="118" t="s">
        <v>235</v>
      </c>
      <c r="B41" s="119" t="s">
        <v>125</v>
      </c>
      <c r="C41" s="154" t="s">
        <v>67</v>
      </c>
      <c r="D41" s="119" t="s">
        <v>62</v>
      </c>
      <c r="E41" s="120"/>
      <c r="F41" s="120"/>
      <c r="G41" s="120"/>
      <c r="H41" s="120"/>
      <c r="I41" s="120"/>
      <c r="J41" s="121">
        <f>SUM(J42)</f>
        <v>1</v>
      </c>
    </row>
    <row r="42" spans="1:10" s="53" customFormat="1" ht="23.1" customHeight="1" x14ac:dyDescent="0.25">
      <c r="A42" s="94"/>
      <c r="B42" s="125"/>
      <c r="C42" s="85" t="s">
        <v>165</v>
      </c>
      <c r="D42" s="95" t="s">
        <v>62</v>
      </c>
      <c r="E42" s="122">
        <v>1</v>
      </c>
      <c r="F42" s="122"/>
      <c r="G42" s="122"/>
      <c r="H42" s="122"/>
      <c r="I42" s="122"/>
      <c r="J42" s="123">
        <f>E42</f>
        <v>1</v>
      </c>
    </row>
    <row r="43" spans="1:10" s="53" customFormat="1" ht="23.1" customHeight="1" x14ac:dyDescent="0.25">
      <c r="A43" s="94"/>
      <c r="B43" s="95"/>
      <c r="C43" s="85"/>
      <c r="D43" s="95"/>
      <c r="E43" s="122"/>
      <c r="F43" s="122"/>
      <c r="G43" s="122"/>
      <c r="H43" s="122"/>
      <c r="I43" s="122"/>
      <c r="J43" s="123"/>
    </row>
    <row r="44" spans="1:10" s="153" customFormat="1" ht="23.1" customHeight="1" x14ac:dyDescent="0.25">
      <c r="A44" s="15">
        <v>3</v>
      </c>
      <c r="B44" s="195" t="s">
        <v>44</v>
      </c>
      <c r="C44" s="195"/>
      <c r="D44" s="195"/>
      <c r="E44" s="195"/>
      <c r="F44" s="195"/>
      <c r="G44" s="195"/>
      <c r="H44" s="195"/>
      <c r="I44" s="195"/>
      <c r="J44" s="196"/>
    </row>
    <row r="45" spans="1:10" s="52" customFormat="1" ht="23.1" customHeight="1" x14ac:dyDescent="0.25">
      <c r="A45" s="127" t="s">
        <v>76</v>
      </c>
      <c r="B45" s="132" t="s">
        <v>45</v>
      </c>
      <c r="C45" s="154" t="s">
        <v>71</v>
      </c>
      <c r="D45" s="119" t="s">
        <v>72</v>
      </c>
      <c r="E45" s="129"/>
      <c r="F45" s="129"/>
      <c r="G45" s="129"/>
      <c r="H45" s="129"/>
      <c r="I45" s="129"/>
      <c r="J45" s="121">
        <f>SUM(J46)</f>
        <v>1.2800000000000002</v>
      </c>
    </row>
    <row r="46" spans="1:10" ht="23.1" customHeight="1" x14ac:dyDescent="0.25">
      <c r="A46" s="103"/>
      <c r="B46" s="114"/>
      <c r="C46" s="85" t="s">
        <v>186</v>
      </c>
      <c r="D46" s="95" t="s">
        <v>72</v>
      </c>
      <c r="E46" s="133">
        <v>1</v>
      </c>
      <c r="F46" s="133">
        <v>6.4</v>
      </c>
      <c r="G46" s="133">
        <v>2</v>
      </c>
      <c r="H46" s="133">
        <v>0.1</v>
      </c>
      <c r="I46" s="131"/>
      <c r="J46" s="134">
        <f>E46*F46*G46*H46</f>
        <v>1.2800000000000002</v>
      </c>
    </row>
    <row r="47" spans="1:10" ht="23.1" customHeight="1" x14ac:dyDescent="0.25">
      <c r="A47" s="103"/>
      <c r="B47" s="114"/>
      <c r="C47" s="85"/>
      <c r="D47" s="95"/>
      <c r="E47" s="131"/>
      <c r="F47" s="131"/>
      <c r="G47" s="131"/>
      <c r="H47" s="131"/>
      <c r="I47" s="131"/>
      <c r="J47" s="135"/>
    </row>
    <row r="48" spans="1:10" s="52" customFormat="1" ht="23.1" customHeight="1" x14ac:dyDescent="0.25">
      <c r="A48" s="127" t="s">
        <v>77</v>
      </c>
      <c r="B48" s="132" t="s">
        <v>187</v>
      </c>
      <c r="C48" s="154" t="s">
        <v>188</v>
      </c>
      <c r="D48" s="119" t="s">
        <v>62</v>
      </c>
      <c r="E48" s="129"/>
      <c r="F48" s="129"/>
      <c r="G48" s="129"/>
      <c r="H48" s="129"/>
      <c r="I48" s="129"/>
      <c r="J48" s="121">
        <f>SUM(J49)</f>
        <v>1</v>
      </c>
    </row>
    <row r="49" spans="1:10" ht="23.1" customHeight="1" x14ac:dyDescent="0.25">
      <c r="A49" s="103"/>
      <c r="B49" s="114"/>
      <c r="C49" s="157" t="s">
        <v>262</v>
      </c>
      <c r="D49" s="95" t="s">
        <v>62</v>
      </c>
      <c r="E49" s="133">
        <v>1</v>
      </c>
      <c r="F49" s="131"/>
      <c r="G49" s="131"/>
      <c r="H49" s="131"/>
      <c r="I49" s="131"/>
      <c r="J49" s="134">
        <f>E49</f>
        <v>1</v>
      </c>
    </row>
    <row r="50" spans="1:10" ht="23.1" customHeight="1" x14ac:dyDescent="0.25">
      <c r="A50" s="105"/>
      <c r="B50" s="115"/>
      <c r="C50" s="86"/>
      <c r="D50" s="106"/>
      <c r="E50" s="136"/>
      <c r="F50" s="137"/>
      <c r="G50" s="137"/>
      <c r="H50" s="137"/>
      <c r="I50" s="137"/>
      <c r="J50" s="138"/>
    </row>
    <row r="51" spans="1:10" s="52" customFormat="1" ht="23.1" customHeight="1" x14ac:dyDescent="0.25">
      <c r="A51" s="127" t="s">
        <v>78</v>
      </c>
      <c r="B51" s="139" t="s">
        <v>251</v>
      </c>
      <c r="C51" s="154" t="s">
        <v>245</v>
      </c>
      <c r="D51" s="140" t="s">
        <v>249</v>
      </c>
      <c r="E51" s="141"/>
      <c r="F51" s="142"/>
      <c r="G51" s="142"/>
      <c r="H51" s="142"/>
      <c r="I51" s="142"/>
      <c r="J51" s="121">
        <f>SUM(J52)</f>
        <v>1</v>
      </c>
    </row>
    <row r="52" spans="1:10" ht="23.1" customHeight="1" x14ac:dyDescent="0.25">
      <c r="A52" s="103"/>
      <c r="B52" s="95"/>
      <c r="C52" s="85" t="s">
        <v>263</v>
      </c>
      <c r="D52" s="95" t="s">
        <v>62</v>
      </c>
      <c r="E52" s="143">
        <v>1</v>
      </c>
      <c r="F52" s="144"/>
      <c r="G52" s="144"/>
      <c r="H52" s="144"/>
      <c r="I52" s="144"/>
      <c r="J52" s="134">
        <f>E52</f>
        <v>1</v>
      </c>
    </row>
    <row r="53" spans="1:10" ht="23.1" customHeight="1" x14ac:dyDescent="0.25">
      <c r="A53" s="103"/>
      <c r="B53" s="95"/>
      <c r="C53" s="85"/>
      <c r="D53" s="95"/>
      <c r="E53" s="143"/>
      <c r="F53" s="144"/>
      <c r="G53" s="144"/>
      <c r="H53" s="144"/>
      <c r="I53" s="144"/>
      <c r="J53" s="134"/>
    </row>
    <row r="54" spans="1:10" s="52" customFormat="1" ht="23.1" customHeight="1" x14ac:dyDescent="0.25">
      <c r="A54" s="127" t="s">
        <v>79</v>
      </c>
      <c r="B54" s="139" t="s">
        <v>252</v>
      </c>
      <c r="C54" s="154" t="s">
        <v>246</v>
      </c>
      <c r="D54" s="140" t="s">
        <v>249</v>
      </c>
      <c r="E54" s="141"/>
      <c r="F54" s="142"/>
      <c r="G54" s="142"/>
      <c r="H54" s="142"/>
      <c r="I54" s="142"/>
      <c r="J54" s="121">
        <f>SUM(J55)</f>
        <v>1</v>
      </c>
    </row>
    <row r="55" spans="1:10" ht="23.1" customHeight="1" x14ac:dyDescent="0.25">
      <c r="A55" s="103"/>
      <c r="B55" s="95"/>
      <c r="C55" s="85" t="s">
        <v>263</v>
      </c>
      <c r="D55" s="95" t="s">
        <v>62</v>
      </c>
      <c r="E55" s="143">
        <v>1</v>
      </c>
      <c r="F55" s="144"/>
      <c r="G55" s="144"/>
      <c r="H55" s="144"/>
      <c r="I55" s="144"/>
      <c r="J55" s="134">
        <f>E55</f>
        <v>1</v>
      </c>
    </row>
    <row r="56" spans="1:10" ht="23.1" customHeight="1" x14ac:dyDescent="0.25">
      <c r="A56" s="103"/>
      <c r="B56" s="95"/>
      <c r="C56" s="85"/>
      <c r="D56" s="95"/>
      <c r="E56" s="143"/>
      <c r="F56" s="144"/>
      <c r="G56" s="144"/>
      <c r="H56" s="144"/>
      <c r="I56" s="144"/>
      <c r="J56" s="134"/>
    </row>
    <row r="57" spans="1:10" s="52" customFormat="1" ht="23.1" customHeight="1" x14ac:dyDescent="0.25">
      <c r="A57" s="127" t="s">
        <v>80</v>
      </c>
      <c r="B57" s="139" t="s">
        <v>253</v>
      </c>
      <c r="C57" s="154" t="s">
        <v>247</v>
      </c>
      <c r="D57" s="140" t="s">
        <v>83</v>
      </c>
      <c r="E57" s="141"/>
      <c r="F57" s="142"/>
      <c r="G57" s="142"/>
      <c r="H57" s="142"/>
      <c r="I57" s="142"/>
      <c r="J57" s="121">
        <f>SUM(J58)</f>
        <v>0.8</v>
      </c>
    </row>
    <row r="58" spans="1:10" ht="23.1" customHeight="1" x14ac:dyDescent="0.25">
      <c r="A58" s="103"/>
      <c r="B58" s="95"/>
      <c r="C58" s="85" t="s">
        <v>263</v>
      </c>
      <c r="D58" s="95" t="s">
        <v>83</v>
      </c>
      <c r="E58" s="143">
        <v>0.8</v>
      </c>
      <c r="F58" s="144"/>
      <c r="G58" s="144"/>
      <c r="H58" s="144"/>
      <c r="I58" s="144"/>
      <c r="J58" s="134">
        <f>E58</f>
        <v>0.8</v>
      </c>
    </row>
    <row r="59" spans="1:10" ht="23.1" customHeight="1" x14ac:dyDescent="0.25">
      <c r="A59" s="103"/>
      <c r="B59" s="95"/>
      <c r="C59" s="85"/>
      <c r="D59" s="95"/>
      <c r="E59" s="143"/>
      <c r="F59" s="144"/>
      <c r="G59" s="144"/>
      <c r="H59" s="144"/>
      <c r="I59" s="144"/>
      <c r="J59" s="134"/>
    </row>
    <row r="60" spans="1:10" s="52" customFormat="1" ht="23.1" customHeight="1" x14ac:dyDescent="0.25">
      <c r="A60" s="127" t="s">
        <v>81</v>
      </c>
      <c r="B60" s="139" t="s">
        <v>254</v>
      </c>
      <c r="C60" s="154" t="s">
        <v>248</v>
      </c>
      <c r="D60" s="140" t="s">
        <v>250</v>
      </c>
      <c r="E60" s="141"/>
      <c r="F60" s="142"/>
      <c r="G60" s="142"/>
      <c r="H60" s="142"/>
      <c r="I60" s="142"/>
      <c r="J60" s="121">
        <f>SUM(J61)</f>
        <v>32</v>
      </c>
    </row>
    <row r="61" spans="1:10" ht="23.1" customHeight="1" x14ac:dyDescent="0.25">
      <c r="A61" s="103"/>
      <c r="B61" s="95"/>
      <c r="C61" s="85" t="s">
        <v>263</v>
      </c>
      <c r="D61" s="95" t="s">
        <v>62</v>
      </c>
      <c r="E61" s="143">
        <f>J57</f>
        <v>0.8</v>
      </c>
      <c r="F61" s="144"/>
      <c r="G61" s="144"/>
      <c r="H61" s="144"/>
      <c r="I61" s="143">
        <v>40</v>
      </c>
      <c r="J61" s="134">
        <f>E61*I61</f>
        <v>32</v>
      </c>
    </row>
    <row r="62" spans="1:10" ht="23.1" customHeight="1" x14ac:dyDescent="0.25">
      <c r="A62" s="103"/>
      <c r="B62" s="95"/>
      <c r="C62" s="85"/>
      <c r="D62" s="95"/>
      <c r="E62" s="143"/>
      <c r="F62" s="144"/>
      <c r="G62" s="144"/>
      <c r="H62" s="144"/>
      <c r="I62" s="144"/>
      <c r="J62" s="134"/>
    </row>
    <row r="63" spans="1:10" s="52" customFormat="1" ht="23.1" customHeight="1" x14ac:dyDescent="0.25">
      <c r="A63" s="127" t="s">
        <v>192</v>
      </c>
      <c r="B63" s="119" t="s">
        <v>260</v>
      </c>
      <c r="C63" s="154" t="s">
        <v>255</v>
      </c>
      <c r="D63" s="119" t="s">
        <v>249</v>
      </c>
      <c r="E63" s="141"/>
      <c r="F63" s="142"/>
      <c r="G63" s="142"/>
      <c r="H63" s="142"/>
      <c r="I63" s="142"/>
      <c r="J63" s="121">
        <f>SUM(J64)</f>
        <v>1</v>
      </c>
    </row>
    <row r="64" spans="1:10" ht="23.1" customHeight="1" x14ac:dyDescent="0.25">
      <c r="A64" s="103"/>
      <c r="B64" s="114"/>
      <c r="C64" s="85" t="s">
        <v>264</v>
      </c>
      <c r="D64" s="95" t="s">
        <v>249</v>
      </c>
      <c r="E64" s="133">
        <v>1</v>
      </c>
      <c r="F64" s="131"/>
      <c r="G64" s="131"/>
      <c r="H64" s="131"/>
      <c r="I64" s="131"/>
      <c r="J64" s="134">
        <f>E64</f>
        <v>1</v>
      </c>
    </row>
    <row r="65" spans="1:10" ht="23.1" customHeight="1" x14ac:dyDescent="0.25">
      <c r="A65" s="103"/>
      <c r="B65" s="114"/>
      <c r="C65" s="85"/>
      <c r="D65" s="95"/>
      <c r="E65" s="131"/>
      <c r="F65" s="131"/>
      <c r="G65" s="131"/>
      <c r="H65" s="131"/>
      <c r="I65" s="131"/>
      <c r="J65" s="135"/>
    </row>
    <row r="66" spans="1:10" s="52" customFormat="1" ht="23.1" customHeight="1" x14ac:dyDescent="0.25">
      <c r="A66" s="127" t="s">
        <v>227</v>
      </c>
      <c r="B66" s="132" t="s">
        <v>127</v>
      </c>
      <c r="C66" s="154" t="s">
        <v>73</v>
      </c>
      <c r="D66" s="119" t="s">
        <v>50</v>
      </c>
      <c r="E66" s="129"/>
      <c r="F66" s="129"/>
      <c r="G66" s="129"/>
      <c r="H66" s="129"/>
      <c r="I66" s="129"/>
      <c r="J66" s="121">
        <f>SUM(J67)</f>
        <v>30</v>
      </c>
    </row>
    <row r="67" spans="1:10" ht="23.1" customHeight="1" x14ac:dyDescent="0.25">
      <c r="A67" s="103"/>
      <c r="B67" s="114"/>
      <c r="C67" s="85" t="s">
        <v>167</v>
      </c>
      <c r="D67" s="95" t="s">
        <v>50</v>
      </c>
      <c r="E67" s="133">
        <v>1</v>
      </c>
      <c r="F67" s="133">
        <v>30</v>
      </c>
      <c r="G67" s="133">
        <v>1</v>
      </c>
      <c r="H67" s="131"/>
      <c r="I67" s="131"/>
      <c r="J67" s="134">
        <f>E67*F67*G67</f>
        <v>30</v>
      </c>
    </row>
    <row r="68" spans="1:10" ht="23.1" customHeight="1" x14ac:dyDescent="0.25">
      <c r="A68" s="103"/>
      <c r="B68" s="114"/>
      <c r="C68" s="85"/>
      <c r="D68" s="95"/>
      <c r="E68" s="131"/>
      <c r="F68" s="131"/>
      <c r="G68" s="131"/>
      <c r="H68" s="131"/>
      <c r="I68" s="131"/>
      <c r="J68" s="135"/>
    </row>
    <row r="69" spans="1:10" s="52" customFormat="1" ht="23.1" customHeight="1" x14ac:dyDescent="0.25">
      <c r="A69" s="127" t="s">
        <v>244</v>
      </c>
      <c r="B69" s="132" t="s">
        <v>128</v>
      </c>
      <c r="C69" s="154" t="s">
        <v>74</v>
      </c>
      <c r="D69" s="119" t="s">
        <v>58</v>
      </c>
      <c r="E69" s="129"/>
      <c r="F69" s="129"/>
      <c r="G69" s="129"/>
      <c r="H69" s="129"/>
      <c r="I69" s="129"/>
      <c r="J69" s="121">
        <f>SUM(J70)</f>
        <v>15</v>
      </c>
    </row>
    <row r="70" spans="1:10" ht="23.1" customHeight="1" x14ac:dyDescent="0.25">
      <c r="A70" s="103"/>
      <c r="B70" s="114"/>
      <c r="C70" s="85" t="s">
        <v>189</v>
      </c>
      <c r="D70" s="95" t="s">
        <v>58</v>
      </c>
      <c r="E70" s="133">
        <v>1</v>
      </c>
      <c r="F70" s="133">
        <v>15</v>
      </c>
      <c r="G70" s="133"/>
      <c r="H70" s="133"/>
      <c r="I70" s="133"/>
      <c r="J70" s="134">
        <f>E70*F70</f>
        <v>15</v>
      </c>
    </row>
    <row r="71" spans="1:10" ht="23.1" customHeight="1" x14ac:dyDescent="0.25">
      <c r="A71" s="103"/>
      <c r="B71" s="114"/>
      <c r="C71" s="85"/>
      <c r="D71" s="95"/>
      <c r="E71" s="133"/>
      <c r="F71" s="133"/>
      <c r="G71" s="133"/>
      <c r="H71" s="133"/>
      <c r="I71" s="133"/>
      <c r="J71" s="134"/>
    </row>
    <row r="72" spans="1:10" ht="23.1" customHeight="1" x14ac:dyDescent="0.25">
      <c r="A72" s="127" t="s">
        <v>256</v>
      </c>
      <c r="B72" s="132" t="s">
        <v>190</v>
      </c>
      <c r="C72" s="154" t="s">
        <v>191</v>
      </c>
      <c r="D72" s="119" t="s">
        <v>72</v>
      </c>
      <c r="E72" s="133"/>
      <c r="F72" s="133"/>
      <c r="G72" s="133"/>
      <c r="H72" s="133"/>
      <c r="I72" s="133"/>
      <c r="J72" s="121">
        <f>SUM(J73)</f>
        <v>15</v>
      </c>
    </row>
    <row r="73" spans="1:10" ht="23.1" customHeight="1" x14ac:dyDescent="0.25">
      <c r="A73" s="103"/>
      <c r="B73" s="114"/>
      <c r="C73" s="85" t="s">
        <v>196</v>
      </c>
      <c r="D73" s="95" t="s">
        <v>72</v>
      </c>
      <c r="E73" s="133">
        <v>1</v>
      </c>
      <c r="F73" s="133">
        <v>15</v>
      </c>
      <c r="G73" s="133">
        <v>1</v>
      </c>
      <c r="H73" s="133">
        <v>1</v>
      </c>
      <c r="I73" s="133"/>
      <c r="J73" s="134">
        <f>E73*F73*G73*H73</f>
        <v>15</v>
      </c>
    </row>
    <row r="74" spans="1:10" ht="23.1" customHeight="1" x14ac:dyDescent="0.25">
      <c r="A74" s="103"/>
      <c r="B74" s="114"/>
      <c r="C74" s="85"/>
      <c r="D74" s="95"/>
      <c r="E74" s="133"/>
      <c r="F74" s="133"/>
      <c r="G74" s="133"/>
      <c r="H74" s="133"/>
      <c r="I74" s="133"/>
      <c r="J74" s="134"/>
    </row>
    <row r="75" spans="1:10" s="52" customFormat="1" ht="23.1" customHeight="1" x14ac:dyDescent="0.25">
      <c r="A75" s="127" t="s">
        <v>257</v>
      </c>
      <c r="B75" s="132" t="s">
        <v>193</v>
      </c>
      <c r="C75" s="154" t="s">
        <v>194</v>
      </c>
      <c r="D75" s="119" t="s">
        <v>62</v>
      </c>
      <c r="E75" s="145"/>
      <c r="F75" s="145"/>
      <c r="G75" s="145"/>
      <c r="H75" s="145"/>
      <c r="I75" s="145"/>
      <c r="J75" s="121">
        <f>SUM(J76)</f>
        <v>1</v>
      </c>
    </row>
    <row r="76" spans="1:10" ht="23.1" customHeight="1" x14ac:dyDescent="0.25">
      <c r="A76" s="103"/>
      <c r="B76" s="114"/>
      <c r="C76" s="85" t="s">
        <v>195</v>
      </c>
      <c r="D76" s="95" t="s">
        <v>62</v>
      </c>
      <c r="E76" s="133">
        <v>1</v>
      </c>
      <c r="F76" s="133"/>
      <c r="G76" s="133"/>
      <c r="H76" s="133"/>
      <c r="I76" s="133"/>
      <c r="J76" s="134">
        <f>E76</f>
        <v>1</v>
      </c>
    </row>
    <row r="77" spans="1:10" ht="23.1" customHeight="1" x14ac:dyDescent="0.25">
      <c r="A77" s="103"/>
      <c r="B77" s="114"/>
      <c r="C77" s="85"/>
      <c r="D77" s="95"/>
      <c r="E77" s="133"/>
      <c r="F77" s="133"/>
      <c r="G77" s="133"/>
      <c r="H77" s="133"/>
      <c r="I77" s="133"/>
      <c r="J77" s="134"/>
    </row>
    <row r="78" spans="1:10" s="52" customFormat="1" ht="23.1" customHeight="1" x14ac:dyDescent="0.25">
      <c r="A78" s="127" t="s">
        <v>258</v>
      </c>
      <c r="B78" s="132" t="s">
        <v>46</v>
      </c>
      <c r="C78" s="154" t="s">
        <v>82</v>
      </c>
      <c r="D78" s="119" t="s">
        <v>83</v>
      </c>
      <c r="E78" s="129"/>
      <c r="F78" s="129"/>
      <c r="G78" s="129"/>
      <c r="H78" s="129"/>
      <c r="I78" s="129"/>
      <c r="J78" s="121">
        <f>SUM(J79:J81)</f>
        <v>5.1825000000000001</v>
      </c>
    </row>
    <row r="79" spans="1:10" ht="23.1" customHeight="1" x14ac:dyDescent="0.25">
      <c r="A79" s="103"/>
      <c r="B79" s="114"/>
      <c r="C79" s="85" t="s">
        <v>197</v>
      </c>
      <c r="D79" s="95" t="s">
        <v>83</v>
      </c>
      <c r="E79" s="122">
        <f>J45</f>
        <v>1.2800000000000002</v>
      </c>
      <c r="F79" s="131"/>
      <c r="G79" s="131"/>
      <c r="H79" s="131"/>
      <c r="I79" s="133">
        <v>1.5</v>
      </c>
      <c r="J79" s="134">
        <f>E79*I79</f>
        <v>1.9200000000000004</v>
      </c>
    </row>
    <row r="80" spans="1:10" ht="23.1" customHeight="1" x14ac:dyDescent="0.25">
      <c r="A80" s="103"/>
      <c r="B80" s="114"/>
      <c r="C80" s="85" t="s">
        <v>198</v>
      </c>
      <c r="D80" s="95" t="s">
        <v>83</v>
      </c>
      <c r="E80" s="133">
        <v>1</v>
      </c>
      <c r="F80" s="133">
        <v>30</v>
      </c>
      <c r="G80" s="133">
        <v>1</v>
      </c>
      <c r="H80" s="131">
        <v>0.05</v>
      </c>
      <c r="I80" s="133">
        <v>1.5</v>
      </c>
      <c r="J80" s="134">
        <f>E80*F80*G80*H80*I80</f>
        <v>2.25</v>
      </c>
    </row>
    <row r="81" spans="1:10" ht="23.1" customHeight="1" x14ac:dyDescent="0.25">
      <c r="A81" s="103"/>
      <c r="B81" s="114"/>
      <c r="C81" s="85" t="s">
        <v>199</v>
      </c>
      <c r="D81" s="95" t="s">
        <v>58</v>
      </c>
      <c r="E81" s="133">
        <v>1</v>
      </c>
      <c r="F81" s="133">
        <v>15</v>
      </c>
      <c r="G81" s="131">
        <v>0.15</v>
      </c>
      <c r="H81" s="133">
        <v>0.3</v>
      </c>
      <c r="I81" s="133">
        <v>1.5</v>
      </c>
      <c r="J81" s="134">
        <f>E81*F81*G81*H81*I81</f>
        <v>1.0125</v>
      </c>
    </row>
    <row r="82" spans="1:10" ht="23.1" customHeight="1" x14ac:dyDescent="0.25">
      <c r="A82" s="103"/>
      <c r="B82" s="114"/>
      <c r="C82" s="85"/>
      <c r="D82" s="95"/>
      <c r="E82" s="133"/>
      <c r="F82" s="133"/>
      <c r="G82" s="131"/>
      <c r="H82" s="133"/>
      <c r="I82" s="133"/>
      <c r="J82" s="134"/>
    </row>
    <row r="83" spans="1:10" s="52" customFormat="1" ht="23.1" customHeight="1" x14ac:dyDescent="0.25">
      <c r="A83" s="127" t="s">
        <v>259</v>
      </c>
      <c r="B83" s="132" t="s">
        <v>228</v>
      </c>
      <c r="C83" s="154" t="s">
        <v>229</v>
      </c>
      <c r="D83" s="119" t="s">
        <v>62</v>
      </c>
      <c r="E83" s="145"/>
      <c r="F83" s="145"/>
      <c r="G83" s="129"/>
      <c r="H83" s="145"/>
      <c r="I83" s="145"/>
      <c r="J83" s="121">
        <f>SUM(J84)</f>
        <v>1</v>
      </c>
    </row>
    <row r="84" spans="1:10" ht="23.1" customHeight="1" x14ac:dyDescent="0.25">
      <c r="A84" s="103"/>
      <c r="B84" s="114"/>
      <c r="C84" s="85" t="s">
        <v>230</v>
      </c>
      <c r="D84" s="95" t="s">
        <v>62</v>
      </c>
      <c r="E84" s="133">
        <v>1</v>
      </c>
      <c r="F84" s="133"/>
      <c r="G84" s="131"/>
      <c r="H84" s="133"/>
      <c r="I84" s="133"/>
      <c r="J84" s="134">
        <f>E84</f>
        <v>1</v>
      </c>
    </row>
    <row r="85" spans="1:10" ht="23.1" customHeight="1" x14ac:dyDescent="0.25">
      <c r="A85" s="124"/>
      <c r="B85" s="125"/>
      <c r="C85" s="155"/>
      <c r="D85" s="125"/>
      <c r="E85" s="131"/>
      <c r="F85" s="131"/>
      <c r="G85" s="131"/>
      <c r="H85" s="131"/>
      <c r="I85" s="131"/>
      <c r="J85" s="135"/>
    </row>
    <row r="86" spans="1:10" s="153" customFormat="1" ht="23.1" customHeight="1" x14ac:dyDescent="0.25">
      <c r="A86" s="15">
        <v>4</v>
      </c>
      <c r="B86" s="195" t="s">
        <v>265</v>
      </c>
      <c r="C86" s="195"/>
      <c r="D86" s="195"/>
      <c r="E86" s="195"/>
      <c r="F86" s="195"/>
      <c r="G86" s="195"/>
      <c r="H86" s="195"/>
      <c r="I86" s="195"/>
      <c r="J86" s="196"/>
    </row>
    <row r="87" spans="1:10" s="52" customFormat="1" ht="23.1" customHeight="1" x14ac:dyDescent="0.25">
      <c r="A87" s="127" t="s">
        <v>22</v>
      </c>
      <c r="B87" s="132" t="s">
        <v>129</v>
      </c>
      <c r="C87" s="154" t="s">
        <v>84</v>
      </c>
      <c r="D87" s="119" t="s">
        <v>50</v>
      </c>
      <c r="E87" s="129"/>
      <c r="F87" s="129"/>
      <c r="G87" s="129"/>
      <c r="H87" s="129"/>
      <c r="I87" s="129"/>
      <c r="J87" s="121">
        <f>SUM(J88:J89)</f>
        <v>132</v>
      </c>
    </row>
    <row r="88" spans="1:10" ht="23.1" customHeight="1" x14ac:dyDescent="0.25">
      <c r="A88" s="103"/>
      <c r="B88" s="114"/>
      <c r="C88" s="85" t="s">
        <v>266</v>
      </c>
      <c r="D88" s="95" t="s">
        <v>50</v>
      </c>
      <c r="E88" s="143">
        <v>1</v>
      </c>
      <c r="F88" s="143">
        <v>20</v>
      </c>
      <c r="G88" s="143">
        <v>4.4000000000000004</v>
      </c>
      <c r="H88" s="133"/>
      <c r="I88" s="133"/>
      <c r="J88" s="134">
        <f>E88*F88*G88</f>
        <v>88</v>
      </c>
    </row>
    <row r="89" spans="1:10" ht="23.1" customHeight="1" x14ac:dyDescent="0.25">
      <c r="A89" s="103"/>
      <c r="B89" s="114"/>
      <c r="C89" s="85" t="s">
        <v>200</v>
      </c>
      <c r="D89" s="95" t="s">
        <v>50</v>
      </c>
      <c r="E89" s="143">
        <v>1</v>
      </c>
      <c r="F89" s="143">
        <v>22</v>
      </c>
      <c r="G89" s="143">
        <v>2</v>
      </c>
      <c r="H89" s="133"/>
      <c r="I89" s="133"/>
      <c r="J89" s="134">
        <f>E89*F89*G89</f>
        <v>44</v>
      </c>
    </row>
    <row r="90" spans="1:10" ht="23.1" customHeight="1" x14ac:dyDescent="0.25">
      <c r="A90" s="103"/>
      <c r="B90" s="114"/>
      <c r="C90" s="85"/>
      <c r="D90" s="95"/>
      <c r="E90" s="133"/>
      <c r="F90" s="133"/>
      <c r="G90" s="133"/>
      <c r="H90" s="133"/>
      <c r="I90" s="133"/>
      <c r="J90" s="135"/>
    </row>
    <row r="91" spans="1:10" s="70" customFormat="1" ht="23.1" customHeight="1" x14ac:dyDescent="0.25">
      <c r="A91" s="127" t="s">
        <v>23</v>
      </c>
      <c r="B91" s="119" t="s">
        <v>130</v>
      </c>
      <c r="C91" s="154" t="s">
        <v>85</v>
      </c>
      <c r="D91" s="119" t="s">
        <v>72</v>
      </c>
      <c r="E91" s="141"/>
      <c r="F91" s="141"/>
      <c r="G91" s="141"/>
      <c r="H91" s="141"/>
      <c r="I91" s="141"/>
      <c r="J91" s="121">
        <f>SUM(J92:J95)</f>
        <v>121.87215000000002</v>
      </c>
    </row>
    <row r="92" spans="1:10" ht="23.1" customHeight="1" x14ac:dyDescent="0.25">
      <c r="A92" s="103"/>
      <c r="B92" s="95"/>
      <c r="C92" s="85" t="s">
        <v>267</v>
      </c>
      <c r="D92" s="95" t="s">
        <v>72</v>
      </c>
      <c r="E92" s="143">
        <f>(3.61+5.44)/2</f>
        <v>4.5250000000000004</v>
      </c>
      <c r="F92" s="143">
        <v>7.32</v>
      </c>
      <c r="G92" s="143"/>
      <c r="H92" s="143"/>
      <c r="I92" s="143"/>
      <c r="J92" s="134">
        <f>E92*F92</f>
        <v>33.123000000000005</v>
      </c>
    </row>
    <row r="93" spans="1:10" ht="23.1" customHeight="1" x14ac:dyDescent="0.25">
      <c r="A93" s="103"/>
      <c r="B93" s="95"/>
      <c r="C93" s="85" t="s">
        <v>268</v>
      </c>
      <c r="D93" s="95" t="s">
        <v>72</v>
      </c>
      <c r="E93" s="143">
        <f>(5.44+3.45)/2</f>
        <v>4.4450000000000003</v>
      </c>
      <c r="F93" s="143">
        <v>3.18</v>
      </c>
      <c r="G93" s="143"/>
      <c r="H93" s="143"/>
      <c r="I93" s="143"/>
      <c r="J93" s="134">
        <f t="shared" ref="J93:J95" si="0">E93*F93</f>
        <v>14.135100000000001</v>
      </c>
    </row>
    <row r="94" spans="1:10" ht="23.1" customHeight="1" x14ac:dyDescent="0.25">
      <c r="A94" s="103"/>
      <c r="B94" s="95"/>
      <c r="C94" s="85" t="s">
        <v>269</v>
      </c>
      <c r="D94" s="95" t="s">
        <v>72</v>
      </c>
      <c r="E94" s="143">
        <f>(3.45+4.89)/2</f>
        <v>4.17</v>
      </c>
      <c r="F94" s="143">
        <f>9.86+5.05</f>
        <v>14.91</v>
      </c>
      <c r="G94" s="143"/>
      <c r="H94" s="143"/>
      <c r="I94" s="143"/>
      <c r="J94" s="134">
        <f t="shared" si="0"/>
        <v>62.174700000000001</v>
      </c>
    </row>
    <row r="95" spans="1:10" ht="23.1" customHeight="1" x14ac:dyDescent="0.25">
      <c r="A95" s="103"/>
      <c r="B95" s="95"/>
      <c r="C95" s="85" t="s">
        <v>270</v>
      </c>
      <c r="D95" s="95" t="s">
        <v>72</v>
      </c>
      <c r="E95" s="143">
        <f>(4.39+2.54)/2</f>
        <v>3.4649999999999999</v>
      </c>
      <c r="F95" s="143">
        <v>3.59</v>
      </c>
      <c r="G95" s="143"/>
      <c r="H95" s="143"/>
      <c r="I95" s="143"/>
      <c r="J95" s="134">
        <f t="shared" si="0"/>
        <v>12.439349999999999</v>
      </c>
    </row>
    <row r="96" spans="1:10" ht="23.1" customHeight="1" x14ac:dyDescent="0.25">
      <c r="A96" s="103"/>
      <c r="B96" s="95"/>
      <c r="C96" s="85"/>
      <c r="D96" s="95"/>
      <c r="E96" s="143"/>
      <c r="F96" s="143"/>
      <c r="G96" s="143"/>
      <c r="H96" s="143"/>
      <c r="I96" s="143"/>
      <c r="J96" s="135"/>
    </row>
    <row r="97" spans="1:10" s="70" customFormat="1" ht="23.1" customHeight="1" x14ac:dyDescent="0.25">
      <c r="A97" s="127" t="s">
        <v>24</v>
      </c>
      <c r="B97" s="119" t="s">
        <v>131</v>
      </c>
      <c r="C97" s="154" t="s">
        <v>86</v>
      </c>
      <c r="D97" s="119" t="s">
        <v>87</v>
      </c>
      <c r="E97" s="141"/>
      <c r="F97" s="141"/>
      <c r="G97" s="141"/>
      <c r="H97" s="141"/>
      <c r="I97" s="141"/>
      <c r="J97" s="121">
        <f>J98</f>
        <v>3412.4202</v>
      </c>
    </row>
    <row r="98" spans="1:10" ht="23.1" customHeight="1" x14ac:dyDescent="0.25">
      <c r="A98" s="103"/>
      <c r="B98" s="95"/>
      <c r="C98" s="85" t="s">
        <v>170</v>
      </c>
      <c r="D98" s="95" t="s">
        <v>87</v>
      </c>
      <c r="E98" s="143">
        <f>J91</f>
        <v>121.87215000000002</v>
      </c>
      <c r="F98" s="143">
        <v>20</v>
      </c>
      <c r="G98" s="143"/>
      <c r="H98" s="143"/>
      <c r="I98" s="143">
        <v>1.4</v>
      </c>
      <c r="J98" s="123">
        <f>E98*F98*I98</f>
        <v>3412.4202</v>
      </c>
    </row>
    <row r="99" spans="1:10" ht="23.1" customHeight="1" x14ac:dyDescent="0.25">
      <c r="A99" s="103"/>
      <c r="B99" s="95"/>
      <c r="C99" s="85"/>
      <c r="D99" s="95"/>
      <c r="E99" s="144"/>
      <c r="F99" s="144"/>
      <c r="G99" s="144"/>
      <c r="H99" s="144"/>
      <c r="I99" s="144"/>
      <c r="J99" s="135"/>
    </row>
    <row r="100" spans="1:10" s="70" customFormat="1" ht="23.1" customHeight="1" x14ac:dyDescent="0.25">
      <c r="A100" s="127" t="s">
        <v>25</v>
      </c>
      <c r="B100" s="119" t="s">
        <v>133</v>
      </c>
      <c r="C100" s="154" t="s">
        <v>273</v>
      </c>
      <c r="D100" s="119" t="s">
        <v>83</v>
      </c>
      <c r="E100" s="142"/>
      <c r="F100" s="142"/>
      <c r="G100" s="142"/>
      <c r="H100" s="142"/>
      <c r="I100" s="142"/>
      <c r="J100" s="121">
        <f>J101</f>
        <v>80.12851000000002</v>
      </c>
    </row>
    <row r="101" spans="1:10" ht="23.1" customHeight="1" x14ac:dyDescent="0.25">
      <c r="A101" s="103"/>
      <c r="B101" s="95"/>
      <c r="C101" s="85" t="s">
        <v>185</v>
      </c>
      <c r="D101" s="95" t="s">
        <v>83</v>
      </c>
      <c r="E101" s="146">
        <f>J91-J216</f>
        <v>57.234650000000016</v>
      </c>
      <c r="F101" s="144"/>
      <c r="G101" s="144"/>
      <c r="H101" s="144"/>
      <c r="I101" s="143">
        <v>1.4</v>
      </c>
      <c r="J101" s="134">
        <f>E101*I101</f>
        <v>80.12851000000002</v>
      </c>
    </row>
    <row r="102" spans="1:10" ht="23.1" customHeight="1" x14ac:dyDescent="0.25">
      <c r="A102" s="103"/>
      <c r="B102" s="95"/>
      <c r="C102" s="85"/>
      <c r="D102" s="95"/>
      <c r="E102" s="146"/>
      <c r="F102" s="144"/>
      <c r="G102" s="144"/>
      <c r="H102" s="144"/>
      <c r="I102" s="143"/>
      <c r="J102" s="134"/>
    </row>
    <row r="103" spans="1:10" s="70" customFormat="1" ht="23.1" customHeight="1" x14ac:dyDescent="0.25">
      <c r="A103" s="127" t="s">
        <v>26</v>
      </c>
      <c r="B103" s="119" t="s">
        <v>132</v>
      </c>
      <c r="C103" s="154" t="s">
        <v>274</v>
      </c>
      <c r="D103" s="119" t="s">
        <v>83</v>
      </c>
      <c r="E103" s="142"/>
      <c r="F103" s="142"/>
      <c r="G103" s="142"/>
      <c r="H103" s="142"/>
      <c r="I103" s="142"/>
      <c r="J103" s="121">
        <f>J104</f>
        <v>80.12851000000002</v>
      </c>
    </row>
    <row r="104" spans="1:10" ht="23.1" customHeight="1" x14ac:dyDescent="0.25">
      <c r="A104" s="103"/>
      <c r="B104" s="95"/>
      <c r="C104" s="85" t="s">
        <v>185</v>
      </c>
      <c r="D104" s="95" t="s">
        <v>83</v>
      </c>
      <c r="E104" s="146">
        <f>E101</f>
        <v>57.234650000000016</v>
      </c>
      <c r="F104" s="144"/>
      <c r="G104" s="144"/>
      <c r="H104" s="144"/>
      <c r="I104" s="143">
        <v>1.4</v>
      </c>
      <c r="J104" s="134">
        <f>E104*I104</f>
        <v>80.12851000000002</v>
      </c>
    </row>
    <row r="105" spans="1:10" ht="23.1" customHeight="1" x14ac:dyDescent="0.25">
      <c r="A105" s="103"/>
      <c r="B105" s="95"/>
      <c r="C105" s="85"/>
      <c r="D105" s="95"/>
      <c r="E105" s="144"/>
      <c r="F105" s="144"/>
      <c r="G105" s="144"/>
      <c r="H105" s="144"/>
      <c r="I105" s="144"/>
      <c r="J105" s="135"/>
    </row>
    <row r="106" spans="1:10" s="52" customFormat="1" ht="23.1" customHeight="1" x14ac:dyDescent="0.25">
      <c r="A106" s="127" t="s">
        <v>27</v>
      </c>
      <c r="B106" s="119" t="s">
        <v>134</v>
      </c>
      <c r="C106" s="154" t="s">
        <v>47</v>
      </c>
      <c r="D106" s="119" t="s">
        <v>50</v>
      </c>
      <c r="E106" s="142"/>
      <c r="F106" s="142"/>
      <c r="G106" s="142"/>
      <c r="H106" s="142"/>
      <c r="I106" s="142"/>
      <c r="J106" s="121">
        <f>SUM(J107:J108)</f>
        <v>132</v>
      </c>
    </row>
    <row r="107" spans="1:10" ht="23.1" customHeight="1" x14ac:dyDescent="0.25">
      <c r="A107" s="103"/>
      <c r="B107" s="95"/>
      <c r="C107" s="85" t="s">
        <v>275</v>
      </c>
      <c r="D107" s="95" t="s">
        <v>50</v>
      </c>
      <c r="E107" s="143">
        <v>1</v>
      </c>
      <c r="F107" s="143">
        <v>20</v>
      </c>
      <c r="G107" s="143">
        <v>4.4000000000000004</v>
      </c>
      <c r="H107" s="143"/>
      <c r="I107" s="143"/>
      <c r="J107" s="134">
        <f>E107*F107*G107</f>
        <v>88</v>
      </c>
    </row>
    <row r="108" spans="1:10" ht="23.1" customHeight="1" x14ac:dyDescent="0.25">
      <c r="A108" s="103"/>
      <c r="B108" s="114"/>
      <c r="C108" s="85" t="s">
        <v>201</v>
      </c>
      <c r="D108" s="95" t="s">
        <v>50</v>
      </c>
      <c r="E108" s="133">
        <v>1</v>
      </c>
      <c r="F108" s="133">
        <v>22</v>
      </c>
      <c r="G108" s="133">
        <v>2</v>
      </c>
      <c r="H108" s="133"/>
      <c r="I108" s="133"/>
      <c r="J108" s="134">
        <f>E108*F108*G108</f>
        <v>44</v>
      </c>
    </row>
    <row r="109" spans="1:10" ht="23.1" customHeight="1" x14ac:dyDescent="0.25">
      <c r="A109" s="103"/>
      <c r="B109" s="114"/>
      <c r="C109" s="85"/>
      <c r="D109" s="95"/>
      <c r="E109" s="131"/>
      <c r="F109" s="131"/>
      <c r="G109" s="131"/>
      <c r="H109" s="131"/>
      <c r="I109" s="131"/>
      <c r="J109" s="135"/>
    </row>
    <row r="110" spans="1:10" s="52" customFormat="1" ht="23.1" customHeight="1" x14ac:dyDescent="0.25">
      <c r="A110" s="127" t="s">
        <v>28</v>
      </c>
      <c r="B110" s="119" t="s">
        <v>135</v>
      </c>
      <c r="C110" s="154" t="s">
        <v>90</v>
      </c>
      <c r="D110" s="119" t="s">
        <v>58</v>
      </c>
      <c r="E110" s="129"/>
      <c r="F110" s="129"/>
      <c r="G110" s="129"/>
      <c r="H110" s="129"/>
      <c r="I110" s="129"/>
      <c r="J110" s="121">
        <f>SUM(J111:J111)</f>
        <v>528</v>
      </c>
    </row>
    <row r="111" spans="1:10" ht="23.1" customHeight="1" x14ac:dyDescent="0.25">
      <c r="A111" s="103"/>
      <c r="B111" s="95"/>
      <c r="C111" s="85" t="s">
        <v>202</v>
      </c>
      <c r="D111" s="95" t="s">
        <v>58</v>
      </c>
      <c r="E111" s="133">
        <v>88</v>
      </c>
      <c r="F111" s="133">
        <v>6</v>
      </c>
      <c r="G111" s="133"/>
      <c r="H111" s="133"/>
      <c r="I111" s="133"/>
      <c r="J111" s="134">
        <f>E111*F111</f>
        <v>528</v>
      </c>
    </row>
    <row r="112" spans="1:10" ht="23.1" customHeight="1" x14ac:dyDescent="0.25">
      <c r="A112" s="103"/>
      <c r="B112" s="95"/>
      <c r="C112" s="85"/>
      <c r="D112" s="95"/>
      <c r="E112" s="131"/>
      <c r="F112" s="131"/>
      <c r="G112" s="131"/>
      <c r="H112" s="131"/>
      <c r="I112" s="131"/>
      <c r="J112" s="135"/>
    </row>
    <row r="113" spans="1:10" ht="23.1" customHeight="1" x14ac:dyDescent="0.25">
      <c r="A113" s="127" t="s">
        <v>29</v>
      </c>
      <c r="B113" s="119" t="s">
        <v>2</v>
      </c>
      <c r="C113" s="154" t="s">
        <v>93</v>
      </c>
      <c r="D113" s="119" t="s">
        <v>58</v>
      </c>
      <c r="E113" s="129"/>
      <c r="F113" s="129"/>
      <c r="G113" s="129"/>
      <c r="H113" s="129"/>
      <c r="I113" s="129"/>
      <c r="J113" s="121">
        <f>SUM(J114:J114)</f>
        <v>528</v>
      </c>
    </row>
    <row r="114" spans="1:10" ht="23.1" customHeight="1" x14ac:dyDescent="0.25">
      <c r="A114" s="103"/>
      <c r="B114" s="95"/>
      <c r="C114" s="85" t="s">
        <v>171</v>
      </c>
      <c r="D114" s="95" t="s">
        <v>58</v>
      </c>
      <c r="E114" s="146">
        <v>88</v>
      </c>
      <c r="F114" s="133">
        <v>6</v>
      </c>
      <c r="G114" s="131"/>
      <c r="H114" s="131"/>
      <c r="I114" s="131"/>
      <c r="J114" s="134">
        <f t="shared" ref="J114" si="1">E114*F114</f>
        <v>528</v>
      </c>
    </row>
    <row r="115" spans="1:10" ht="23.1" customHeight="1" x14ac:dyDescent="0.25">
      <c r="A115" s="103"/>
      <c r="B115" s="95"/>
      <c r="C115" s="85"/>
      <c r="D115" s="95"/>
      <c r="E115" s="131"/>
      <c r="F115" s="131"/>
      <c r="G115" s="131"/>
      <c r="H115" s="131"/>
      <c r="I115" s="131"/>
      <c r="J115" s="135"/>
    </row>
    <row r="116" spans="1:10" s="52" customFormat="1" ht="23.1" customHeight="1" x14ac:dyDescent="0.25">
      <c r="A116" s="127" t="s">
        <v>30</v>
      </c>
      <c r="B116" s="119" t="s">
        <v>3</v>
      </c>
      <c r="C116" s="154" t="s">
        <v>91</v>
      </c>
      <c r="D116" s="119" t="s">
        <v>92</v>
      </c>
      <c r="E116" s="129"/>
      <c r="F116" s="129"/>
      <c r="G116" s="129"/>
      <c r="H116" s="129"/>
      <c r="I116" s="129"/>
      <c r="J116" s="147">
        <f>SUM(J117:J117)</f>
        <v>158.4</v>
      </c>
    </row>
    <row r="117" spans="1:10" ht="23.1" customHeight="1" x14ac:dyDescent="0.25">
      <c r="A117" s="103"/>
      <c r="B117" s="95"/>
      <c r="C117" s="85" t="s">
        <v>172</v>
      </c>
      <c r="D117" s="95" t="s">
        <v>92</v>
      </c>
      <c r="E117" s="146">
        <f>J113</f>
        <v>528</v>
      </c>
      <c r="F117" s="131"/>
      <c r="G117" s="131"/>
      <c r="H117" s="131"/>
      <c r="I117" s="133">
        <v>0.3</v>
      </c>
      <c r="J117" s="148">
        <f>E117*I117</f>
        <v>158.4</v>
      </c>
    </row>
    <row r="118" spans="1:10" ht="23.1" customHeight="1" x14ac:dyDescent="0.25">
      <c r="A118" s="103"/>
      <c r="B118" s="95"/>
      <c r="C118" s="85"/>
      <c r="D118" s="95"/>
      <c r="E118" s="131"/>
      <c r="F118" s="131"/>
      <c r="G118" s="131"/>
      <c r="H118" s="131"/>
      <c r="I118" s="131"/>
      <c r="J118" s="135"/>
    </row>
    <row r="119" spans="1:10" s="52" customFormat="1" ht="23.1" customHeight="1" x14ac:dyDescent="0.25">
      <c r="A119" s="127" t="s">
        <v>31</v>
      </c>
      <c r="B119" s="119" t="s">
        <v>136</v>
      </c>
      <c r="C119" s="154" t="s">
        <v>94</v>
      </c>
      <c r="D119" s="119" t="s">
        <v>58</v>
      </c>
      <c r="E119" s="129"/>
      <c r="F119" s="129"/>
      <c r="G119" s="129"/>
      <c r="H119" s="129"/>
      <c r="I119" s="129"/>
      <c r="J119" s="121">
        <f>SUM(J120:J121)</f>
        <v>19</v>
      </c>
    </row>
    <row r="120" spans="1:10" ht="23.1" customHeight="1" x14ac:dyDescent="0.25">
      <c r="A120" s="103"/>
      <c r="B120" s="95"/>
      <c r="C120" s="85" t="s">
        <v>173</v>
      </c>
      <c r="D120" s="95" t="s">
        <v>58</v>
      </c>
      <c r="E120" s="133">
        <v>8</v>
      </c>
      <c r="F120" s="133">
        <v>1.5</v>
      </c>
      <c r="G120" s="133"/>
      <c r="H120" s="133"/>
      <c r="I120" s="133"/>
      <c r="J120" s="134">
        <f>E120*F120</f>
        <v>12</v>
      </c>
    </row>
    <row r="121" spans="1:10" ht="23.1" customHeight="1" x14ac:dyDescent="0.25">
      <c r="A121" s="103"/>
      <c r="B121" s="95"/>
      <c r="C121" s="85" t="s">
        <v>173</v>
      </c>
      <c r="D121" s="95" t="s">
        <v>58</v>
      </c>
      <c r="E121" s="133">
        <v>7</v>
      </c>
      <c r="F121" s="133">
        <v>1</v>
      </c>
      <c r="G121" s="133"/>
      <c r="H121" s="133"/>
      <c r="I121" s="133"/>
      <c r="J121" s="134">
        <f>E121*F121</f>
        <v>7</v>
      </c>
    </row>
    <row r="122" spans="1:10" ht="23.1" customHeight="1" x14ac:dyDescent="0.25">
      <c r="A122" s="103"/>
      <c r="B122" s="95"/>
      <c r="C122" s="85"/>
      <c r="D122" s="95"/>
      <c r="E122" s="131"/>
      <c r="F122" s="131"/>
      <c r="G122" s="131"/>
      <c r="H122" s="131"/>
      <c r="I122" s="131"/>
      <c r="J122" s="135"/>
    </row>
    <row r="123" spans="1:10" s="52" customFormat="1" ht="23.1" customHeight="1" x14ac:dyDescent="0.25">
      <c r="A123" s="127" t="s">
        <v>32</v>
      </c>
      <c r="B123" s="119" t="s">
        <v>1</v>
      </c>
      <c r="C123" s="154" t="s">
        <v>95</v>
      </c>
      <c r="D123" s="119" t="s">
        <v>58</v>
      </c>
      <c r="E123" s="129"/>
      <c r="F123" s="129"/>
      <c r="G123" s="129"/>
      <c r="H123" s="129"/>
      <c r="I123" s="129"/>
      <c r="J123" s="121">
        <f>SUM(J124:J125)</f>
        <v>19</v>
      </c>
    </row>
    <row r="124" spans="1:10" ht="23.1" customHeight="1" x14ac:dyDescent="0.25">
      <c r="A124" s="103"/>
      <c r="B124" s="95"/>
      <c r="C124" s="85" t="s">
        <v>174</v>
      </c>
      <c r="D124" s="95" t="s">
        <v>58</v>
      </c>
      <c r="E124" s="133">
        <v>8</v>
      </c>
      <c r="F124" s="133">
        <v>1.5</v>
      </c>
      <c r="G124" s="133"/>
      <c r="H124" s="133"/>
      <c r="I124" s="133"/>
      <c r="J124" s="134">
        <f>E124*F124</f>
        <v>12</v>
      </c>
    </row>
    <row r="125" spans="1:10" ht="23.1" customHeight="1" x14ac:dyDescent="0.25">
      <c r="A125" s="103"/>
      <c r="B125" s="95"/>
      <c r="C125" s="85" t="s">
        <v>174</v>
      </c>
      <c r="D125" s="95" t="s">
        <v>58</v>
      </c>
      <c r="E125" s="133">
        <v>7</v>
      </c>
      <c r="F125" s="133">
        <v>1</v>
      </c>
      <c r="G125" s="133"/>
      <c r="H125" s="133"/>
      <c r="I125" s="133"/>
      <c r="J125" s="134">
        <f>E125*F125</f>
        <v>7</v>
      </c>
    </row>
    <row r="126" spans="1:10" ht="23.1" customHeight="1" x14ac:dyDescent="0.25">
      <c r="A126" s="103"/>
      <c r="B126" s="95"/>
      <c r="C126" s="85"/>
      <c r="D126" s="95"/>
      <c r="E126" s="131"/>
      <c r="F126" s="131"/>
      <c r="G126" s="131"/>
      <c r="H126" s="131"/>
      <c r="I126" s="131"/>
      <c r="J126" s="135"/>
    </row>
    <row r="127" spans="1:10" s="52" customFormat="1" ht="23.1" customHeight="1" x14ac:dyDescent="0.25">
      <c r="A127" s="127" t="s">
        <v>33</v>
      </c>
      <c r="B127" s="119" t="s">
        <v>137</v>
      </c>
      <c r="C127" s="154" t="s">
        <v>99</v>
      </c>
      <c r="D127" s="119" t="s">
        <v>50</v>
      </c>
      <c r="E127" s="129"/>
      <c r="F127" s="129"/>
      <c r="G127" s="129"/>
      <c r="H127" s="129"/>
      <c r="I127" s="129"/>
      <c r="J127" s="121">
        <f>SUM(J128:J139)</f>
        <v>57.520499999999991</v>
      </c>
    </row>
    <row r="128" spans="1:10" ht="23.1" customHeight="1" x14ac:dyDescent="0.25">
      <c r="A128" s="103"/>
      <c r="B128" s="95"/>
      <c r="C128" s="85" t="s">
        <v>175</v>
      </c>
      <c r="D128" s="95" t="s">
        <v>50</v>
      </c>
      <c r="E128" s="133">
        <f>1*2</f>
        <v>2</v>
      </c>
      <c r="F128" s="133">
        <v>42</v>
      </c>
      <c r="G128" s="131">
        <v>0.25</v>
      </c>
      <c r="H128" s="131"/>
      <c r="I128" s="131">
        <v>2</v>
      </c>
      <c r="J128" s="134">
        <f>(E128*F128*G128)/I128</f>
        <v>10.5</v>
      </c>
    </row>
    <row r="129" spans="1:10" ht="23.1" customHeight="1" x14ac:dyDescent="0.25">
      <c r="A129" s="103"/>
      <c r="B129" s="95"/>
      <c r="C129" s="85" t="s">
        <v>203</v>
      </c>
      <c r="D129" s="95" t="s">
        <v>50</v>
      </c>
      <c r="E129" s="133">
        <v>2</v>
      </c>
      <c r="F129" s="133">
        <v>19.600000000000001</v>
      </c>
      <c r="G129" s="131">
        <v>0.25</v>
      </c>
      <c r="H129" s="131"/>
      <c r="I129" s="131">
        <v>2</v>
      </c>
      <c r="J129" s="134">
        <f t="shared" ref="J129:J139" si="2">(E129*F129*G129)/I129</f>
        <v>4.9000000000000004</v>
      </c>
    </row>
    <row r="130" spans="1:10" ht="23.1" customHeight="1" x14ac:dyDescent="0.25">
      <c r="A130" s="103"/>
      <c r="B130" s="95"/>
      <c r="C130" s="85" t="s">
        <v>204</v>
      </c>
      <c r="D130" s="95" t="s">
        <v>50</v>
      </c>
      <c r="E130" s="133">
        <v>2</v>
      </c>
      <c r="F130" s="133">
        <v>19.600000000000001</v>
      </c>
      <c r="G130" s="131">
        <v>0.25</v>
      </c>
      <c r="H130" s="131"/>
      <c r="I130" s="131">
        <v>2</v>
      </c>
      <c r="J130" s="134">
        <f t="shared" si="2"/>
        <v>4.9000000000000004</v>
      </c>
    </row>
    <row r="131" spans="1:10" ht="23.1" customHeight="1" x14ac:dyDescent="0.25">
      <c r="A131" s="103"/>
      <c r="B131" s="95"/>
      <c r="C131" s="85" t="s">
        <v>205</v>
      </c>
      <c r="D131" s="95" t="s">
        <v>50</v>
      </c>
      <c r="E131" s="133">
        <v>2</v>
      </c>
      <c r="F131" s="133">
        <v>39</v>
      </c>
      <c r="G131" s="131">
        <v>0.25</v>
      </c>
      <c r="H131" s="131"/>
      <c r="I131" s="131">
        <v>2</v>
      </c>
      <c r="J131" s="134">
        <f t="shared" si="2"/>
        <v>9.75</v>
      </c>
    </row>
    <row r="132" spans="1:10" ht="23.1" customHeight="1" x14ac:dyDescent="0.25">
      <c r="A132" s="103"/>
      <c r="B132" s="95"/>
      <c r="C132" s="85" t="s">
        <v>176</v>
      </c>
      <c r="D132" s="95" t="s">
        <v>50</v>
      </c>
      <c r="E132" s="133">
        <f>1*2</f>
        <v>2</v>
      </c>
      <c r="F132" s="133">
        <v>39</v>
      </c>
      <c r="G132" s="131">
        <v>0.25</v>
      </c>
      <c r="H132" s="131"/>
      <c r="I132" s="131">
        <v>2</v>
      </c>
      <c r="J132" s="134">
        <f t="shared" si="2"/>
        <v>9.75</v>
      </c>
    </row>
    <row r="133" spans="1:10" ht="23.1" customHeight="1" x14ac:dyDescent="0.25">
      <c r="A133" s="103"/>
      <c r="B133" s="95"/>
      <c r="C133" s="85" t="s">
        <v>177</v>
      </c>
      <c r="D133" s="95" t="s">
        <v>50</v>
      </c>
      <c r="E133" s="133">
        <f>8*2</f>
        <v>16</v>
      </c>
      <c r="F133" s="133">
        <v>4.2</v>
      </c>
      <c r="G133" s="131">
        <v>0.25</v>
      </c>
      <c r="H133" s="131"/>
      <c r="I133" s="131">
        <v>2</v>
      </c>
      <c r="J133" s="134">
        <f t="shared" si="2"/>
        <v>8.4</v>
      </c>
    </row>
    <row r="134" spans="1:10" ht="23.1" customHeight="1" x14ac:dyDescent="0.25">
      <c r="A134" s="103"/>
      <c r="B134" s="95"/>
      <c r="C134" s="85" t="s">
        <v>177</v>
      </c>
      <c r="D134" s="95" t="s">
        <v>50</v>
      </c>
      <c r="E134" s="133">
        <v>14</v>
      </c>
      <c r="F134" s="133">
        <v>1.8</v>
      </c>
      <c r="G134" s="131">
        <v>0.25</v>
      </c>
      <c r="H134" s="131"/>
      <c r="I134" s="131">
        <v>2</v>
      </c>
      <c r="J134" s="134">
        <f t="shared" si="2"/>
        <v>3.15</v>
      </c>
    </row>
    <row r="135" spans="1:10" ht="23.1" customHeight="1" x14ac:dyDescent="0.25">
      <c r="A135" s="103"/>
      <c r="B135" s="95"/>
      <c r="C135" s="85" t="s">
        <v>207</v>
      </c>
      <c r="D135" s="95" t="s">
        <v>50</v>
      </c>
      <c r="E135" s="133">
        <v>2</v>
      </c>
      <c r="F135" s="133">
        <v>1.05</v>
      </c>
      <c r="G135" s="133">
        <v>0.2</v>
      </c>
      <c r="H135" s="131"/>
      <c r="I135" s="131">
        <v>2</v>
      </c>
      <c r="J135" s="134">
        <f t="shared" si="2"/>
        <v>0.21000000000000002</v>
      </c>
    </row>
    <row r="136" spans="1:10" ht="23.1" customHeight="1" x14ac:dyDescent="0.25">
      <c r="A136" s="103"/>
      <c r="B136" s="95"/>
      <c r="C136" s="85" t="s">
        <v>278</v>
      </c>
      <c r="D136" s="95" t="s">
        <v>50</v>
      </c>
      <c r="E136" s="133">
        <v>1</v>
      </c>
      <c r="F136" s="133">
        <v>1.05</v>
      </c>
      <c r="G136" s="133">
        <v>1.05</v>
      </c>
      <c r="H136" s="131"/>
      <c r="I136" s="131">
        <v>1</v>
      </c>
      <c r="J136" s="134">
        <f t="shared" si="2"/>
        <v>1.1025</v>
      </c>
    </row>
    <row r="137" spans="1:10" ht="23.1" customHeight="1" x14ac:dyDescent="0.25">
      <c r="A137" s="103"/>
      <c r="B137" s="95"/>
      <c r="C137" s="85" t="s">
        <v>279</v>
      </c>
      <c r="D137" s="95" t="s">
        <v>50</v>
      </c>
      <c r="E137" s="133">
        <v>1</v>
      </c>
      <c r="F137" s="133">
        <v>3.37</v>
      </c>
      <c r="G137" s="133">
        <v>1</v>
      </c>
      <c r="H137" s="131"/>
      <c r="I137" s="131">
        <v>1</v>
      </c>
      <c r="J137" s="134">
        <f t="shared" si="2"/>
        <v>3.37</v>
      </c>
    </row>
    <row r="138" spans="1:10" ht="23.1" customHeight="1" x14ac:dyDescent="0.25">
      <c r="A138" s="103"/>
      <c r="B138" s="95"/>
      <c r="C138" s="85" t="s">
        <v>208</v>
      </c>
      <c r="D138" s="95" t="s">
        <v>50</v>
      </c>
      <c r="E138" s="133">
        <v>11</v>
      </c>
      <c r="F138" s="133">
        <v>1</v>
      </c>
      <c r="G138" s="131">
        <v>0.18</v>
      </c>
      <c r="H138" s="131"/>
      <c r="I138" s="131">
        <v>2</v>
      </c>
      <c r="J138" s="134">
        <f t="shared" si="2"/>
        <v>0.99</v>
      </c>
    </row>
    <row r="139" spans="1:10" ht="23.1" customHeight="1" x14ac:dyDescent="0.25">
      <c r="A139" s="103"/>
      <c r="B139" s="95"/>
      <c r="C139" s="85" t="s">
        <v>209</v>
      </c>
      <c r="D139" s="95" t="s">
        <v>50</v>
      </c>
      <c r="E139" s="133">
        <v>1</v>
      </c>
      <c r="F139" s="133">
        <v>3.32</v>
      </c>
      <c r="G139" s="133">
        <v>0.3</v>
      </c>
      <c r="H139" s="131"/>
      <c r="I139" s="131">
        <v>2</v>
      </c>
      <c r="J139" s="134">
        <f t="shared" si="2"/>
        <v>0.49799999999999994</v>
      </c>
    </row>
    <row r="140" spans="1:10" ht="23.1" customHeight="1" x14ac:dyDescent="0.25">
      <c r="A140" s="103"/>
      <c r="B140" s="95"/>
      <c r="C140" s="85"/>
      <c r="D140" s="95"/>
      <c r="E140" s="131"/>
      <c r="F140" s="131"/>
      <c r="G140" s="131"/>
      <c r="H140" s="131"/>
      <c r="I140" s="131"/>
      <c r="J140" s="135"/>
    </row>
    <row r="141" spans="1:10" s="52" customFormat="1" ht="23.1" customHeight="1" x14ac:dyDescent="0.25">
      <c r="A141" s="127" t="s">
        <v>34</v>
      </c>
      <c r="B141" s="119" t="s">
        <v>4</v>
      </c>
      <c r="C141" s="154" t="s">
        <v>100</v>
      </c>
      <c r="D141" s="119" t="s">
        <v>101</v>
      </c>
      <c r="E141" s="129"/>
      <c r="F141" s="129"/>
      <c r="G141" s="129"/>
      <c r="H141" s="129"/>
      <c r="I141" s="129"/>
      <c r="J141" s="121">
        <f>SUM(J142:J149)</f>
        <v>174.0025</v>
      </c>
    </row>
    <row r="142" spans="1:10" s="52" customFormat="1" ht="23.1" customHeight="1" x14ac:dyDescent="0.25">
      <c r="A142" s="127"/>
      <c r="B142" s="119"/>
      <c r="C142" s="85" t="s">
        <v>288</v>
      </c>
      <c r="D142" s="95" t="s">
        <v>101</v>
      </c>
      <c r="E142" s="143">
        <v>21</v>
      </c>
      <c r="F142" s="143">
        <v>1.0900000000000001</v>
      </c>
      <c r="G142" s="144"/>
      <c r="H142" s="144"/>
      <c r="I142" s="144">
        <v>0.25</v>
      </c>
      <c r="J142" s="134">
        <f t="shared" ref="J142:J148" si="3">E142*F142*I142</f>
        <v>5.7225000000000001</v>
      </c>
    </row>
    <row r="143" spans="1:10" s="52" customFormat="1" ht="23.1" customHeight="1" x14ac:dyDescent="0.25">
      <c r="A143" s="127"/>
      <c r="B143" s="119"/>
      <c r="C143" s="85" t="s">
        <v>293</v>
      </c>
      <c r="D143" s="95" t="s">
        <v>101</v>
      </c>
      <c r="E143" s="143">
        <f>8*22</f>
        <v>176</v>
      </c>
      <c r="F143" s="143">
        <v>0.7</v>
      </c>
      <c r="G143" s="144"/>
      <c r="H143" s="144"/>
      <c r="I143" s="144">
        <v>0.25</v>
      </c>
      <c r="J143" s="134">
        <f t="shared" si="3"/>
        <v>30.799999999999997</v>
      </c>
    </row>
    <row r="144" spans="1:10" s="52" customFormat="1" ht="23.1" customHeight="1" x14ac:dyDescent="0.25">
      <c r="A144" s="127"/>
      <c r="B144" s="119"/>
      <c r="C144" s="85" t="s">
        <v>294</v>
      </c>
      <c r="D144" s="95" t="s">
        <v>101</v>
      </c>
      <c r="E144" s="143">
        <f>7*10</f>
        <v>70</v>
      </c>
      <c r="F144" s="143">
        <v>0.7</v>
      </c>
      <c r="G144" s="144"/>
      <c r="H144" s="144"/>
      <c r="I144" s="144">
        <v>0.25</v>
      </c>
      <c r="J144" s="134">
        <f t="shared" si="3"/>
        <v>12.25</v>
      </c>
    </row>
    <row r="145" spans="1:10" ht="23.1" customHeight="1" x14ac:dyDescent="0.25">
      <c r="A145" s="103"/>
      <c r="B145" s="95"/>
      <c r="C145" s="85" t="s">
        <v>297</v>
      </c>
      <c r="D145" s="95" t="s">
        <v>101</v>
      </c>
      <c r="E145" s="143">
        <v>106</v>
      </c>
      <c r="F145" s="144">
        <v>0.48</v>
      </c>
      <c r="G145" s="144"/>
      <c r="H145" s="144"/>
      <c r="I145" s="144">
        <v>0.25</v>
      </c>
      <c r="J145" s="134">
        <f t="shared" si="3"/>
        <v>12.719999999999999</v>
      </c>
    </row>
    <row r="146" spans="1:10" ht="23.1" customHeight="1" x14ac:dyDescent="0.25">
      <c r="A146" s="103"/>
      <c r="B146" s="95"/>
      <c r="C146" s="85" t="s">
        <v>298</v>
      </c>
      <c r="D146" s="95" t="s">
        <v>101</v>
      </c>
      <c r="E146" s="143">
        <v>106</v>
      </c>
      <c r="F146" s="144">
        <v>0.48</v>
      </c>
      <c r="G146" s="144"/>
      <c r="H146" s="144"/>
      <c r="I146" s="144">
        <v>0.25</v>
      </c>
      <c r="J146" s="134">
        <f t="shared" si="3"/>
        <v>12.719999999999999</v>
      </c>
    </row>
    <row r="147" spans="1:10" ht="23.1" customHeight="1" x14ac:dyDescent="0.25">
      <c r="A147" s="103"/>
      <c r="B147" s="95"/>
      <c r="C147" s="85" t="s">
        <v>301</v>
      </c>
      <c r="D147" s="95" t="s">
        <v>101</v>
      </c>
      <c r="E147" s="143">
        <v>196</v>
      </c>
      <c r="F147" s="144">
        <v>0.48</v>
      </c>
      <c r="G147" s="144"/>
      <c r="H147" s="144"/>
      <c r="I147" s="144">
        <v>0.25</v>
      </c>
      <c r="J147" s="134">
        <f t="shared" si="3"/>
        <v>23.52</v>
      </c>
    </row>
    <row r="148" spans="1:10" ht="23.1" customHeight="1" x14ac:dyDescent="0.25">
      <c r="A148" s="103"/>
      <c r="B148" s="95"/>
      <c r="C148" s="85" t="s">
        <v>302</v>
      </c>
      <c r="D148" s="95" t="s">
        <v>101</v>
      </c>
      <c r="E148" s="143">
        <v>196</v>
      </c>
      <c r="F148" s="144">
        <v>0.48</v>
      </c>
      <c r="G148" s="144"/>
      <c r="H148" s="144"/>
      <c r="I148" s="144">
        <v>0.25</v>
      </c>
      <c r="J148" s="134">
        <f t="shared" si="3"/>
        <v>23.52</v>
      </c>
    </row>
    <row r="149" spans="1:10" ht="23.1" customHeight="1" x14ac:dyDescent="0.25">
      <c r="A149" s="103"/>
      <c r="B149" s="95"/>
      <c r="C149" s="85" t="s">
        <v>304</v>
      </c>
      <c r="D149" s="95" t="s">
        <v>101</v>
      </c>
      <c r="E149" s="143">
        <v>211</v>
      </c>
      <c r="F149" s="143">
        <v>1</v>
      </c>
      <c r="G149" s="144"/>
      <c r="H149" s="144"/>
      <c r="I149" s="144">
        <v>0.25</v>
      </c>
      <c r="J149" s="134">
        <f>E149*F149*I149</f>
        <v>52.75</v>
      </c>
    </row>
    <row r="150" spans="1:10" ht="23.1" customHeight="1" x14ac:dyDescent="0.25">
      <c r="A150" s="103"/>
      <c r="B150" s="95"/>
      <c r="C150" s="85"/>
      <c r="D150" s="95"/>
      <c r="E150" s="133"/>
      <c r="F150" s="133"/>
      <c r="G150" s="131"/>
      <c r="H150" s="131"/>
      <c r="I150" s="131"/>
      <c r="J150" s="134"/>
    </row>
    <row r="151" spans="1:10" s="52" customFormat="1" ht="23.1" customHeight="1" x14ac:dyDescent="0.25">
      <c r="A151" s="127" t="s">
        <v>35</v>
      </c>
      <c r="B151" s="119" t="s">
        <v>5</v>
      </c>
      <c r="C151" s="154" t="s">
        <v>103</v>
      </c>
      <c r="D151" s="119" t="s">
        <v>101</v>
      </c>
      <c r="E151" s="142"/>
      <c r="F151" s="142"/>
      <c r="G151" s="142"/>
      <c r="H151" s="142"/>
      <c r="I151" s="142"/>
      <c r="J151" s="121">
        <f>SUM(J152:J159)</f>
        <v>174.0025</v>
      </c>
    </row>
    <row r="152" spans="1:10" s="52" customFormat="1" ht="23.1" customHeight="1" x14ac:dyDescent="0.25">
      <c r="A152" s="127"/>
      <c r="B152" s="119"/>
      <c r="C152" s="85" t="s">
        <v>288</v>
      </c>
      <c r="D152" s="95" t="s">
        <v>101</v>
      </c>
      <c r="E152" s="143">
        <v>21</v>
      </c>
      <c r="F152" s="143">
        <v>1.0900000000000001</v>
      </c>
      <c r="G152" s="144"/>
      <c r="H152" s="144"/>
      <c r="I152" s="144">
        <v>0.25</v>
      </c>
      <c r="J152" s="134">
        <f t="shared" ref="J152:J158" si="4">E152*F152*I152</f>
        <v>5.7225000000000001</v>
      </c>
    </row>
    <row r="153" spans="1:10" s="52" customFormat="1" ht="23.1" customHeight="1" x14ac:dyDescent="0.25">
      <c r="A153" s="127"/>
      <c r="B153" s="119"/>
      <c r="C153" s="85" t="s">
        <v>293</v>
      </c>
      <c r="D153" s="95" t="s">
        <v>101</v>
      </c>
      <c r="E153" s="143">
        <f>8*22</f>
        <v>176</v>
      </c>
      <c r="F153" s="143">
        <v>0.7</v>
      </c>
      <c r="G153" s="144"/>
      <c r="H153" s="144"/>
      <c r="I153" s="144">
        <v>0.25</v>
      </c>
      <c r="J153" s="134">
        <f t="shared" si="4"/>
        <v>30.799999999999997</v>
      </c>
    </row>
    <row r="154" spans="1:10" s="52" customFormat="1" ht="23.1" customHeight="1" x14ac:dyDescent="0.25">
      <c r="A154" s="127"/>
      <c r="B154" s="119"/>
      <c r="C154" s="85" t="s">
        <v>294</v>
      </c>
      <c r="D154" s="95" t="s">
        <v>101</v>
      </c>
      <c r="E154" s="143">
        <f>7*10</f>
        <v>70</v>
      </c>
      <c r="F154" s="143">
        <v>0.7</v>
      </c>
      <c r="G154" s="144"/>
      <c r="H154" s="144"/>
      <c r="I154" s="144">
        <v>0.25</v>
      </c>
      <c r="J154" s="134">
        <f t="shared" si="4"/>
        <v>12.25</v>
      </c>
    </row>
    <row r="155" spans="1:10" s="52" customFormat="1" ht="23.1" customHeight="1" x14ac:dyDescent="0.25">
      <c r="A155" s="127"/>
      <c r="B155" s="119"/>
      <c r="C155" s="85" t="s">
        <v>297</v>
      </c>
      <c r="D155" s="95" t="s">
        <v>101</v>
      </c>
      <c r="E155" s="143">
        <v>106</v>
      </c>
      <c r="F155" s="144">
        <v>0.48</v>
      </c>
      <c r="G155" s="144"/>
      <c r="H155" s="144"/>
      <c r="I155" s="144">
        <v>0.25</v>
      </c>
      <c r="J155" s="134">
        <f t="shared" si="4"/>
        <v>12.719999999999999</v>
      </c>
    </row>
    <row r="156" spans="1:10" s="52" customFormat="1" ht="23.1" customHeight="1" x14ac:dyDescent="0.25">
      <c r="A156" s="127"/>
      <c r="B156" s="119"/>
      <c r="C156" s="85" t="s">
        <v>298</v>
      </c>
      <c r="D156" s="95" t="s">
        <v>101</v>
      </c>
      <c r="E156" s="143">
        <v>106</v>
      </c>
      <c r="F156" s="144">
        <v>0.48</v>
      </c>
      <c r="G156" s="144"/>
      <c r="H156" s="144"/>
      <c r="I156" s="144">
        <v>0.25</v>
      </c>
      <c r="J156" s="134">
        <f t="shared" si="4"/>
        <v>12.719999999999999</v>
      </c>
    </row>
    <row r="157" spans="1:10" s="52" customFormat="1" ht="23.1" customHeight="1" x14ac:dyDescent="0.25">
      <c r="A157" s="127"/>
      <c r="B157" s="119"/>
      <c r="C157" s="85" t="s">
        <v>301</v>
      </c>
      <c r="D157" s="95" t="s">
        <v>101</v>
      </c>
      <c r="E157" s="143">
        <v>196</v>
      </c>
      <c r="F157" s="144">
        <v>0.48</v>
      </c>
      <c r="G157" s="144"/>
      <c r="H157" s="144"/>
      <c r="I157" s="144">
        <v>0.25</v>
      </c>
      <c r="J157" s="134">
        <f t="shared" si="4"/>
        <v>23.52</v>
      </c>
    </row>
    <row r="158" spans="1:10" s="52" customFormat="1" ht="23.1" customHeight="1" x14ac:dyDescent="0.25">
      <c r="A158" s="127"/>
      <c r="B158" s="119"/>
      <c r="C158" s="85" t="s">
        <v>302</v>
      </c>
      <c r="D158" s="95" t="s">
        <v>101</v>
      </c>
      <c r="E158" s="143">
        <v>196</v>
      </c>
      <c r="F158" s="144">
        <v>0.48</v>
      </c>
      <c r="G158" s="144"/>
      <c r="H158" s="144"/>
      <c r="I158" s="144">
        <v>0.25</v>
      </c>
      <c r="J158" s="134">
        <f t="shared" si="4"/>
        <v>23.52</v>
      </c>
    </row>
    <row r="159" spans="1:10" s="52" customFormat="1" ht="23.1" customHeight="1" x14ac:dyDescent="0.25">
      <c r="A159" s="127"/>
      <c r="B159" s="119"/>
      <c r="C159" s="85" t="s">
        <v>304</v>
      </c>
      <c r="D159" s="95" t="s">
        <v>101</v>
      </c>
      <c r="E159" s="143">
        <v>211</v>
      </c>
      <c r="F159" s="143">
        <v>1</v>
      </c>
      <c r="G159" s="144"/>
      <c r="H159" s="144"/>
      <c r="I159" s="144">
        <v>0.25</v>
      </c>
      <c r="J159" s="134">
        <f>E159*F159*I159</f>
        <v>52.75</v>
      </c>
    </row>
    <row r="160" spans="1:10" ht="23.1" customHeight="1" x14ac:dyDescent="0.25">
      <c r="A160" s="103"/>
      <c r="B160" s="95"/>
      <c r="C160" s="85"/>
      <c r="D160" s="95"/>
      <c r="E160" s="131"/>
      <c r="F160" s="131"/>
      <c r="G160" s="131"/>
      <c r="H160" s="131"/>
      <c r="I160" s="131"/>
      <c r="J160" s="135"/>
    </row>
    <row r="161" spans="1:10" s="52" customFormat="1" ht="23.1" customHeight="1" x14ac:dyDescent="0.25">
      <c r="A161" s="127" t="s">
        <v>36</v>
      </c>
      <c r="B161" s="119" t="s">
        <v>138</v>
      </c>
      <c r="C161" s="154" t="s">
        <v>102</v>
      </c>
      <c r="D161" s="119" t="s">
        <v>101</v>
      </c>
      <c r="E161" s="142"/>
      <c r="F161" s="142"/>
      <c r="G161" s="142"/>
      <c r="H161" s="142"/>
      <c r="I161" s="142"/>
      <c r="J161" s="121">
        <f>SUM(J162:J170)</f>
        <v>580.93560000000002</v>
      </c>
    </row>
    <row r="162" spans="1:10" s="83" customFormat="1" ht="23.1" customHeight="1" x14ac:dyDescent="0.25">
      <c r="A162" s="103"/>
      <c r="B162" s="95"/>
      <c r="C162" s="85" t="s">
        <v>289</v>
      </c>
      <c r="D162" s="95" t="s">
        <v>101</v>
      </c>
      <c r="E162" s="143">
        <v>5</v>
      </c>
      <c r="F162" s="143">
        <v>4.46</v>
      </c>
      <c r="G162" s="144"/>
      <c r="H162" s="144"/>
      <c r="I162" s="144">
        <v>0.63</v>
      </c>
      <c r="J162" s="134">
        <f t="shared" ref="J162:J163" si="5">E162*F162*I162</f>
        <v>14.049000000000001</v>
      </c>
    </row>
    <row r="163" spans="1:10" s="83" customFormat="1" ht="23.1" customHeight="1" x14ac:dyDescent="0.25">
      <c r="A163" s="103"/>
      <c r="B163" s="95"/>
      <c r="C163" s="85" t="s">
        <v>290</v>
      </c>
      <c r="D163" s="95" t="s">
        <v>101</v>
      </c>
      <c r="E163" s="143">
        <v>11</v>
      </c>
      <c r="F163" s="143">
        <v>1.22</v>
      </c>
      <c r="G163" s="144"/>
      <c r="H163" s="144"/>
      <c r="I163" s="144">
        <v>0.63</v>
      </c>
      <c r="J163" s="134">
        <f t="shared" si="5"/>
        <v>8.4545999999999992</v>
      </c>
    </row>
    <row r="164" spans="1:10" s="83" customFormat="1" ht="23.1" customHeight="1" x14ac:dyDescent="0.25">
      <c r="A164" s="103"/>
      <c r="B164" s="95"/>
      <c r="C164" s="85" t="s">
        <v>291</v>
      </c>
      <c r="D164" s="95" t="s">
        <v>101</v>
      </c>
      <c r="E164" s="143">
        <f>8*4</f>
        <v>32</v>
      </c>
      <c r="F164" s="143">
        <v>4.5999999999999996</v>
      </c>
      <c r="G164" s="144"/>
      <c r="H164" s="144"/>
      <c r="I164" s="144">
        <v>0.63</v>
      </c>
      <c r="J164" s="134">
        <f>E164*F164*I164</f>
        <v>92.73599999999999</v>
      </c>
    </row>
    <row r="165" spans="1:10" s="83" customFormat="1" ht="23.1" customHeight="1" x14ac:dyDescent="0.25">
      <c r="A165" s="103"/>
      <c r="B165" s="95"/>
      <c r="C165" s="85" t="s">
        <v>292</v>
      </c>
      <c r="D165" s="95" t="s">
        <v>101</v>
      </c>
      <c r="E165" s="143">
        <f>7*4</f>
        <v>28</v>
      </c>
      <c r="F165" s="143">
        <v>2.2000000000000002</v>
      </c>
      <c r="G165" s="144"/>
      <c r="H165" s="144"/>
      <c r="I165" s="144">
        <v>0.63</v>
      </c>
      <c r="J165" s="134">
        <f>E165*F165*I165</f>
        <v>38.808000000000007</v>
      </c>
    </row>
    <row r="166" spans="1:10" s="83" customFormat="1" ht="23.1" customHeight="1" x14ac:dyDescent="0.25">
      <c r="A166" s="103"/>
      <c r="B166" s="95"/>
      <c r="C166" s="85" t="s">
        <v>295</v>
      </c>
      <c r="D166" s="95" t="s">
        <v>101</v>
      </c>
      <c r="E166" s="143">
        <f>4*1</f>
        <v>4</v>
      </c>
      <c r="F166" s="143">
        <v>21.4</v>
      </c>
      <c r="G166" s="144"/>
      <c r="H166" s="144"/>
      <c r="I166" s="144">
        <v>0.63</v>
      </c>
      <c r="J166" s="134">
        <f t="shared" ref="J166:J169" si="6">E166*F166*I166</f>
        <v>53.927999999999997</v>
      </c>
    </row>
    <row r="167" spans="1:10" s="83" customFormat="1" ht="23.1" customHeight="1" x14ac:dyDescent="0.25">
      <c r="A167" s="103"/>
      <c r="B167" s="95"/>
      <c r="C167" s="85" t="s">
        <v>296</v>
      </c>
      <c r="D167" s="95" t="s">
        <v>101</v>
      </c>
      <c r="E167" s="143">
        <f>4*1</f>
        <v>4</v>
      </c>
      <c r="F167" s="143">
        <v>21.4</v>
      </c>
      <c r="G167" s="144"/>
      <c r="H167" s="144"/>
      <c r="I167" s="144">
        <v>0.63</v>
      </c>
      <c r="J167" s="134">
        <f t="shared" si="6"/>
        <v>53.927999999999997</v>
      </c>
    </row>
    <row r="168" spans="1:10" s="83" customFormat="1" ht="23.1" customHeight="1" x14ac:dyDescent="0.25">
      <c r="A168" s="103"/>
      <c r="B168" s="95"/>
      <c r="C168" s="85" t="s">
        <v>299</v>
      </c>
      <c r="D168" s="95" t="s">
        <v>101</v>
      </c>
      <c r="E168" s="143">
        <f>1*4</f>
        <v>4</v>
      </c>
      <c r="F168" s="143">
        <v>42.2</v>
      </c>
      <c r="G168" s="144"/>
      <c r="H168" s="144"/>
      <c r="I168" s="144">
        <v>0.63</v>
      </c>
      <c r="J168" s="134">
        <f t="shared" si="6"/>
        <v>106.34400000000001</v>
      </c>
    </row>
    <row r="169" spans="1:10" s="83" customFormat="1" ht="23.1" customHeight="1" x14ac:dyDescent="0.25">
      <c r="A169" s="103"/>
      <c r="B169" s="95"/>
      <c r="C169" s="85" t="s">
        <v>300</v>
      </c>
      <c r="D169" s="95" t="s">
        <v>101</v>
      </c>
      <c r="E169" s="143">
        <f>4*1</f>
        <v>4</v>
      </c>
      <c r="F169" s="143">
        <v>42.2</v>
      </c>
      <c r="G169" s="144"/>
      <c r="H169" s="144"/>
      <c r="I169" s="144">
        <v>0.63</v>
      </c>
      <c r="J169" s="134">
        <f t="shared" si="6"/>
        <v>106.34400000000001</v>
      </c>
    </row>
    <row r="170" spans="1:10" s="83" customFormat="1" ht="23.1" customHeight="1" x14ac:dyDescent="0.25">
      <c r="A170" s="103"/>
      <c r="B170" s="95"/>
      <c r="C170" s="85" t="s">
        <v>303</v>
      </c>
      <c r="D170" s="95" t="s">
        <v>101</v>
      </c>
      <c r="E170" s="143">
        <v>4</v>
      </c>
      <c r="F170" s="143">
        <v>42.2</v>
      </c>
      <c r="G170" s="144"/>
      <c r="H170" s="144"/>
      <c r="I170" s="144">
        <v>0.63</v>
      </c>
      <c r="J170" s="134">
        <f>E170*F170*I170</f>
        <v>106.34400000000001</v>
      </c>
    </row>
    <row r="171" spans="1:10" ht="23.1" customHeight="1" x14ac:dyDescent="0.25">
      <c r="A171" s="103"/>
      <c r="B171" s="95"/>
      <c r="C171" s="85"/>
      <c r="D171" s="95"/>
      <c r="E171" s="131"/>
      <c r="F171" s="131"/>
      <c r="G171" s="131"/>
      <c r="H171" s="131"/>
      <c r="I171" s="131"/>
      <c r="J171" s="135"/>
    </row>
    <row r="172" spans="1:10" s="52" customFormat="1" ht="23.1" customHeight="1" x14ac:dyDescent="0.25">
      <c r="A172" s="127" t="s">
        <v>37</v>
      </c>
      <c r="B172" s="119" t="s">
        <v>139</v>
      </c>
      <c r="C172" s="154" t="s">
        <v>104</v>
      </c>
      <c r="D172" s="119" t="s">
        <v>101</v>
      </c>
      <c r="E172" s="142"/>
      <c r="F172" s="142"/>
      <c r="G172" s="142"/>
      <c r="H172" s="142"/>
      <c r="I172" s="142"/>
      <c r="J172" s="121">
        <f>SUM(J173:J181)</f>
        <v>580.93560000000002</v>
      </c>
    </row>
    <row r="173" spans="1:10" s="52" customFormat="1" ht="23.1" customHeight="1" x14ac:dyDescent="0.25">
      <c r="A173" s="127"/>
      <c r="B173" s="119"/>
      <c r="C173" s="85" t="s">
        <v>289</v>
      </c>
      <c r="D173" s="95" t="s">
        <v>101</v>
      </c>
      <c r="E173" s="143">
        <v>5</v>
      </c>
      <c r="F173" s="143">
        <v>4.46</v>
      </c>
      <c r="G173" s="144"/>
      <c r="H173" s="144"/>
      <c r="I173" s="144">
        <v>0.63</v>
      </c>
      <c r="J173" s="134">
        <f t="shared" ref="J173:J174" si="7">E173*F173*I173</f>
        <v>14.049000000000001</v>
      </c>
    </row>
    <row r="174" spans="1:10" s="52" customFormat="1" ht="23.1" customHeight="1" x14ac:dyDescent="0.25">
      <c r="A174" s="127"/>
      <c r="B174" s="119"/>
      <c r="C174" s="85" t="s">
        <v>290</v>
      </c>
      <c r="D174" s="95" t="s">
        <v>101</v>
      </c>
      <c r="E174" s="143">
        <v>11</v>
      </c>
      <c r="F174" s="143">
        <v>1.22</v>
      </c>
      <c r="G174" s="144"/>
      <c r="H174" s="144"/>
      <c r="I174" s="144">
        <v>0.63</v>
      </c>
      <c r="J174" s="134">
        <f t="shared" si="7"/>
        <v>8.4545999999999992</v>
      </c>
    </row>
    <row r="175" spans="1:10" ht="23.1" customHeight="1" x14ac:dyDescent="0.25">
      <c r="A175" s="103"/>
      <c r="B175" s="95"/>
      <c r="C175" s="85" t="s">
        <v>291</v>
      </c>
      <c r="D175" s="95" t="s">
        <v>101</v>
      </c>
      <c r="E175" s="143">
        <f>8*4</f>
        <v>32</v>
      </c>
      <c r="F175" s="143">
        <v>4.5999999999999996</v>
      </c>
      <c r="G175" s="144"/>
      <c r="H175" s="144"/>
      <c r="I175" s="144">
        <v>0.63</v>
      </c>
      <c r="J175" s="134">
        <f>E175*F175*I175</f>
        <v>92.73599999999999</v>
      </c>
    </row>
    <row r="176" spans="1:10" ht="23.1" customHeight="1" x14ac:dyDescent="0.25">
      <c r="A176" s="103"/>
      <c r="B176" s="95"/>
      <c r="C176" s="85" t="s">
        <v>292</v>
      </c>
      <c r="D176" s="95" t="s">
        <v>101</v>
      </c>
      <c r="E176" s="143">
        <f>7*4</f>
        <v>28</v>
      </c>
      <c r="F176" s="143">
        <v>2.2000000000000002</v>
      </c>
      <c r="G176" s="144"/>
      <c r="H176" s="144"/>
      <c r="I176" s="144">
        <v>0.63</v>
      </c>
      <c r="J176" s="134">
        <f>E176*F176*I176</f>
        <v>38.808000000000007</v>
      </c>
    </row>
    <row r="177" spans="1:10" ht="23.1" customHeight="1" x14ac:dyDescent="0.25">
      <c r="A177" s="103"/>
      <c r="B177" s="95"/>
      <c r="C177" s="85" t="s">
        <v>295</v>
      </c>
      <c r="D177" s="95" t="s">
        <v>101</v>
      </c>
      <c r="E177" s="143">
        <f>4*1</f>
        <v>4</v>
      </c>
      <c r="F177" s="143">
        <v>21.4</v>
      </c>
      <c r="G177" s="144"/>
      <c r="H177" s="144"/>
      <c r="I177" s="144">
        <v>0.63</v>
      </c>
      <c r="J177" s="134">
        <f t="shared" ref="J177:J180" si="8">E177*F177*I177</f>
        <v>53.927999999999997</v>
      </c>
    </row>
    <row r="178" spans="1:10" ht="23.1" customHeight="1" x14ac:dyDescent="0.25">
      <c r="A178" s="103"/>
      <c r="B178" s="95"/>
      <c r="C178" s="85" t="s">
        <v>296</v>
      </c>
      <c r="D178" s="95" t="s">
        <v>101</v>
      </c>
      <c r="E178" s="143">
        <f>4*1</f>
        <v>4</v>
      </c>
      <c r="F178" s="143">
        <v>21.4</v>
      </c>
      <c r="G178" s="144"/>
      <c r="H178" s="144"/>
      <c r="I178" s="144">
        <v>0.63</v>
      </c>
      <c r="J178" s="134">
        <f t="shared" si="8"/>
        <v>53.927999999999997</v>
      </c>
    </row>
    <row r="179" spans="1:10" ht="23.1" customHeight="1" x14ac:dyDescent="0.25">
      <c r="A179" s="103"/>
      <c r="B179" s="95"/>
      <c r="C179" s="85" t="s">
        <v>299</v>
      </c>
      <c r="D179" s="95" t="s">
        <v>101</v>
      </c>
      <c r="E179" s="143">
        <f>1*4</f>
        <v>4</v>
      </c>
      <c r="F179" s="143">
        <v>42.2</v>
      </c>
      <c r="G179" s="144"/>
      <c r="H179" s="144"/>
      <c r="I179" s="144">
        <v>0.63</v>
      </c>
      <c r="J179" s="134">
        <f t="shared" si="8"/>
        <v>106.34400000000001</v>
      </c>
    </row>
    <row r="180" spans="1:10" ht="23.1" customHeight="1" x14ac:dyDescent="0.25">
      <c r="A180" s="103"/>
      <c r="B180" s="95"/>
      <c r="C180" s="85" t="s">
        <v>300</v>
      </c>
      <c r="D180" s="95" t="s">
        <v>101</v>
      </c>
      <c r="E180" s="143">
        <f>4*1</f>
        <v>4</v>
      </c>
      <c r="F180" s="143">
        <v>42.2</v>
      </c>
      <c r="G180" s="144"/>
      <c r="H180" s="144"/>
      <c r="I180" s="144">
        <v>0.63</v>
      </c>
      <c r="J180" s="134">
        <f t="shared" si="8"/>
        <v>106.34400000000001</v>
      </c>
    </row>
    <row r="181" spans="1:10" ht="23.1" customHeight="1" x14ac:dyDescent="0.25">
      <c r="A181" s="103"/>
      <c r="B181" s="95"/>
      <c r="C181" s="85" t="s">
        <v>303</v>
      </c>
      <c r="D181" s="95" t="s">
        <v>101</v>
      </c>
      <c r="E181" s="143">
        <v>4</v>
      </c>
      <c r="F181" s="143">
        <v>42.2</v>
      </c>
      <c r="G181" s="144"/>
      <c r="H181" s="144"/>
      <c r="I181" s="144">
        <v>0.63</v>
      </c>
      <c r="J181" s="134">
        <f>E181*F181*I181</f>
        <v>106.34400000000001</v>
      </c>
    </row>
    <row r="182" spans="1:10" ht="23.1" customHeight="1" x14ac:dyDescent="0.25">
      <c r="A182" s="103"/>
      <c r="B182" s="95"/>
      <c r="C182" s="85"/>
      <c r="D182" s="95"/>
      <c r="E182" s="131"/>
      <c r="F182" s="131"/>
      <c r="G182" s="131"/>
      <c r="H182" s="131"/>
      <c r="I182" s="131"/>
      <c r="J182" s="135"/>
    </row>
    <row r="183" spans="1:10" s="52" customFormat="1" ht="23.1" customHeight="1" x14ac:dyDescent="0.25">
      <c r="A183" s="127" t="s">
        <v>38</v>
      </c>
      <c r="B183" s="119" t="s">
        <v>140</v>
      </c>
      <c r="C183" s="154" t="s">
        <v>105</v>
      </c>
      <c r="D183" s="119" t="s">
        <v>72</v>
      </c>
      <c r="E183" s="129"/>
      <c r="F183" s="129"/>
      <c r="G183" s="129"/>
      <c r="H183" s="129"/>
      <c r="I183" s="129"/>
      <c r="J183" s="121">
        <f>SUM(J184:J192)</f>
        <v>10.302000000000001</v>
      </c>
    </row>
    <row r="184" spans="1:10" ht="23.1" customHeight="1" x14ac:dyDescent="0.25">
      <c r="A184" s="103"/>
      <c r="B184" s="95"/>
      <c r="C184" s="85" t="s">
        <v>179</v>
      </c>
      <c r="D184" s="95" t="s">
        <v>72</v>
      </c>
      <c r="E184" s="133">
        <v>1</v>
      </c>
      <c r="F184" s="133">
        <v>42</v>
      </c>
      <c r="G184" s="131">
        <v>0.35</v>
      </c>
      <c r="H184" s="133">
        <v>0.2</v>
      </c>
      <c r="I184" s="131"/>
      <c r="J184" s="134">
        <f>E184*F184*G184*H184</f>
        <v>2.94</v>
      </c>
    </row>
    <row r="185" spans="1:10" ht="23.1" customHeight="1" x14ac:dyDescent="0.25">
      <c r="A185" s="103"/>
      <c r="B185" s="95"/>
      <c r="C185" s="85" t="s">
        <v>206</v>
      </c>
      <c r="D185" s="95" t="s">
        <v>72</v>
      </c>
      <c r="E185" s="133">
        <v>1</v>
      </c>
      <c r="F185" s="133">
        <v>19.600000000000001</v>
      </c>
      <c r="G185" s="133">
        <v>0.2</v>
      </c>
      <c r="H185" s="133">
        <v>0.2</v>
      </c>
      <c r="I185" s="131"/>
      <c r="J185" s="134">
        <f t="shared" ref="J185:J191" si="9">E185*F185*G185*H185</f>
        <v>0.78400000000000014</v>
      </c>
    </row>
    <row r="186" spans="1:10" ht="23.1" customHeight="1" x14ac:dyDescent="0.25">
      <c r="A186" s="103"/>
      <c r="B186" s="95"/>
      <c r="C186" s="85" t="s">
        <v>210</v>
      </c>
      <c r="D186" s="95" t="s">
        <v>72</v>
      </c>
      <c r="E186" s="133">
        <v>1</v>
      </c>
      <c r="F186" s="133">
        <v>19.600000000000001</v>
      </c>
      <c r="G186" s="133">
        <v>0.2</v>
      </c>
      <c r="H186" s="133">
        <v>0.2</v>
      </c>
      <c r="I186" s="131"/>
      <c r="J186" s="134">
        <f t="shared" si="9"/>
        <v>0.78400000000000014</v>
      </c>
    </row>
    <row r="187" spans="1:10" ht="23.1" customHeight="1" x14ac:dyDescent="0.25">
      <c r="A187" s="103"/>
      <c r="B187" s="95"/>
      <c r="C187" s="85" t="s">
        <v>211</v>
      </c>
      <c r="D187" s="95" t="s">
        <v>72</v>
      </c>
      <c r="E187" s="133">
        <v>1</v>
      </c>
      <c r="F187" s="133">
        <v>39</v>
      </c>
      <c r="G187" s="133">
        <v>0.2</v>
      </c>
      <c r="H187" s="133">
        <v>0.2</v>
      </c>
      <c r="I187" s="131"/>
      <c r="J187" s="134">
        <f t="shared" si="9"/>
        <v>1.5600000000000003</v>
      </c>
    </row>
    <row r="188" spans="1:10" ht="23.1" customHeight="1" x14ac:dyDescent="0.25">
      <c r="A188" s="103"/>
      <c r="B188" s="95"/>
      <c r="C188" s="85" t="s">
        <v>180</v>
      </c>
      <c r="D188" s="95" t="s">
        <v>72</v>
      </c>
      <c r="E188" s="133">
        <v>1</v>
      </c>
      <c r="F188" s="133">
        <v>39</v>
      </c>
      <c r="G188" s="133">
        <v>0.2</v>
      </c>
      <c r="H188" s="133">
        <v>0.2</v>
      </c>
      <c r="I188" s="131"/>
      <c r="J188" s="134">
        <f t="shared" si="9"/>
        <v>1.5600000000000003</v>
      </c>
    </row>
    <row r="189" spans="1:10" ht="23.1" customHeight="1" x14ac:dyDescent="0.25">
      <c r="A189" s="103"/>
      <c r="B189" s="95"/>
      <c r="C189" s="85" t="s">
        <v>212</v>
      </c>
      <c r="D189" s="95" t="s">
        <v>72</v>
      </c>
      <c r="E189" s="133">
        <v>8</v>
      </c>
      <c r="F189" s="133">
        <v>4.2</v>
      </c>
      <c r="G189" s="133">
        <v>0.2</v>
      </c>
      <c r="H189" s="133">
        <v>0.2</v>
      </c>
      <c r="I189" s="131"/>
      <c r="J189" s="134">
        <f t="shared" si="9"/>
        <v>1.3440000000000003</v>
      </c>
    </row>
    <row r="190" spans="1:10" ht="23.1" customHeight="1" x14ac:dyDescent="0.25">
      <c r="A190" s="103"/>
      <c r="B190" s="95"/>
      <c r="C190" s="85" t="s">
        <v>213</v>
      </c>
      <c r="D190" s="95" t="s">
        <v>72</v>
      </c>
      <c r="E190" s="133">
        <v>7</v>
      </c>
      <c r="F190" s="133">
        <v>1.8</v>
      </c>
      <c r="G190" s="133">
        <v>0.2</v>
      </c>
      <c r="H190" s="133">
        <v>0.2</v>
      </c>
      <c r="I190" s="131"/>
      <c r="J190" s="134">
        <f t="shared" si="9"/>
        <v>0.504</v>
      </c>
    </row>
    <row r="191" spans="1:10" ht="23.1" customHeight="1" x14ac:dyDescent="0.25">
      <c r="A191" s="103"/>
      <c r="B191" s="95"/>
      <c r="C191" s="85" t="s">
        <v>214</v>
      </c>
      <c r="D191" s="95" t="s">
        <v>72</v>
      </c>
      <c r="E191" s="133">
        <v>1</v>
      </c>
      <c r="F191" s="133">
        <v>1</v>
      </c>
      <c r="G191" s="133">
        <v>1</v>
      </c>
      <c r="H191" s="133">
        <v>0.13</v>
      </c>
      <c r="I191" s="131"/>
      <c r="J191" s="134">
        <f t="shared" si="9"/>
        <v>0.13</v>
      </c>
    </row>
    <row r="192" spans="1:10" ht="23.1" customHeight="1" x14ac:dyDescent="0.25">
      <c r="A192" s="103"/>
      <c r="B192" s="95"/>
      <c r="C192" s="85" t="s">
        <v>215</v>
      </c>
      <c r="D192" s="95" t="s">
        <v>72</v>
      </c>
      <c r="E192" s="133">
        <v>1</v>
      </c>
      <c r="F192" s="133">
        <v>1</v>
      </c>
      <c r="G192" s="133"/>
      <c r="H192" s="133"/>
      <c r="I192" s="131">
        <v>0.69599999999999995</v>
      </c>
      <c r="J192" s="134">
        <f>E192*F192*I192</f>
        <v>0.69599999999999995</v>
      </c>
    </row>
    <row r="193" spans="1:10" ht="23.1" customHeight="1" x14ac:dyDescent="0.25">
      <c r="A193" s="103"/>
      <c r="B193" s="95"/>
      <c r="C193" s="85"/>
      <c r="D193" s="95"/>
      <c r="E193" s="131"/>
      <c r="F193" s="131"/>
      <c r="G193" s="131"/>
      <c r="H193" s="131"/>
      <c r="I193" s="131"/>
      <c r="J193" s="135"/>
    </row>
    <row r="194" spans="1:10" s="52" customFormat="1" ht="23.1" customHeight="1" x14ac:dyDescent="0.25">
      <c r="A194" s="127" t="s">
        <v>39</v>
      </c>
      <c r="B194" s="119" t="s">
        <v>141</v>
      </c>
      <c r="C194" s="154" t="s">
        <v>106</v>
      </c>
      <c r="D194" s="119" t="s">
        <v>50</v>
      </c>
      <c r="E194" s="129"/>
      <c r="F194" s="129"/>
      <c r="G194" s="129"/>
      <c r="H194" s="129"/>
      <c r="I194" s="129"/>
      <c r="J194" s="121">
        <f>SUM(J195:J200)</f>
        <v>93.8</v>
      </c>
    </row>
    <row r="195" spans="1:10" ht="23.1" customHeight="1" x14ac:dyDescent="0.25">
      <c r="A195" s="103"/>
      <c r="B195" s="95"/>
      <c r="C195" s="85" t="s">
        <v>216</v>
      </c>
      <c r="D195" s="95" t="s">
        <v>50</v>
      </c>
      <c r="E195" s="133">
        <f>1*7</f>
        <v>7</v>
      </c>
      <c r="F195" s="133">
        <v>2.8</v>
      </c>
      <c r="G195" s="133">
        <v>0.4</v>
      </c>
      <c r="H195" s="131"/>
      <c r="I195" s="131"/>
      <c r="J195" s="134">
        <f>E195*F195*G195</f>
        <v>7.84</v>
      </c>
    </row>
    <row r="196" spans="1:10" ht="23.1" customHeight="1" x14ac:dyDescent="0.25">
      <c r="A196" s="103"/>
      <c r="B196" s="95"/>
      <c r="C196" s="85" t="s">
        <v>217</v>
      </c>
      <c r="D196" s="95" t="s">
        <v>50</v>
      </c>
      <c r="E196" s="133">
        <f>3*7</f>
        <v>21</v>
      </c>
      <c r="F196" s="133">
        <v>2.8</v>
      </c>
      <c r="G196" s="133">
        <v>1</v>
      </c>
      <c r="H196" s="131"/>
      <c r="I196" s="131"/>
      <c r="J196" s="134">
        <f>E196*F196*G196</f>
        <v>58.8</v>
      </c>
    </row>
    <row r="197" spans="1:10" ht="23.1" customHeight="1" x14ac:dyDescent="0.25">
      <c r="A197" s="103"/>
      <c r="B197" s="95"/>
      <c r="C197" s="85" t="s">
        <v>218</v>
      </c>
      <c r="D197" s="95" t="s">
        <v>50</v>
      </c>
      <c r="E197" s="133">
        <f>1*6</f>
        <v>6</v>
      </c>
      <c r="F197" s="133">
        <v>2.8</v>
      </c>
      <c r="G197" s="133">
        <v>0.4</v>
      </c>
      <c r="H197" s="131"/>
      <c r="I197" s="131"/>
      <c r="J197" s="134">
        <f t="shared" ref="J197:J200" si="10">E197*F197*G197</f>
        <v>6.7199999999999989</v>
      </c>
    </row>
    <row r="198" spans="1:10" ht="23.1" customHeight="1" x14ac:dyDescent="0.25">
      <c r="A198" s="103"/>
      <c r="B198" s="95"/>
      <c r="C198" s="85" t="s">
        <v>218</v>
      </c>
      <c r="D198" s="95" t="s">
        <v>50</v>
      </c>
      <c r="E198" s="133">
        <v>1</v>
      </c>
      <c r="F198" s="133">
        <v>2.6</v>
      </c>
      <c r="G198" s="133">
        <v>0.4</v>
      </c>
      <c r="H198" s="131"/>
      <c r="I198" s="131"/>
      <c r="J198" s="134">
        <f t="shared" si="10"/>
        <v>1.04</v>
      </c>
    </row>
    <row r="199" spans="1:10" ht="23.1" customHeight="1" x14ac:dyDescent="0.25">
      <c r="A199" s="103"/>
      <c r="B199" s="95"/>
      <c r="C199" s="85" t="s">
        <v>218</v>
      </c>
      <c r="D199" s="95" t="s">
        <v>50</v>
      </c>
      <c r="E199" s="133">
        <f>1*6</f>
        <v>6</v>
      </c>
      <c r="F199" s="133">
        <v>2.8</v>
      </c>
      <c r="G199" s="133">
        <v>1</v>
      </c>
      <c r="H199" s="131"/>
      <c r="I199" s="131"/>
      <c r="J199" s="134">
        <f t="shared" si="10"/>
        <v>16.799999999999997</v>
      </c>
    </row>
    <row r="200" spans="1:10" ht="23.1" customHeight="1" x14ac:dyDescent="0.25">
      <c r="A200" s="103"/>
      <c r="B200" s="95"/>
      <c r="C200" s="85" t="s">
        <v>218</v>
      </c>
      <c r="D200" s="95" t="s">
        <v>50</v>
      </c>
      <c r="E200" s="133">
        <v>1</v>
      </c>
      <c r="F200" s="133">
        <v>2.6</v>
      </c>
      <c r="G200" s="133">
        <v>1</v>
      </c>
      <c r="H200" s="131"/>
      <c r="I200" s="131"/>
      <c r="J200" s="134">
        <f t="shared" si="10"/>
        <v>2.6</v>
      </c>
    </row>
    <row r="201" spans="1:10" ht="23.1" customHeight="1" x14ac:dyDescent="0.25">
      <c r="A201" s="103"/>
      <c r="B201" s="95"/>
      <c r="C201" s="85"/>
      <c r="D201" s="95"/>
      <c r="E201" s="131"/>
      <c r="F201" s="131"/>
      <c r="G201" s="131"/>
      <c r="H201" s="131"/>
      <c r="I201" s="131"/>
      <c r="J201" s="135"/>
    </row>
    <row r="202" spans="1:10" s="52" customFormat="1" ht="23.1" customHeight="1" x14ac:dyDescent="0.25">
      <c r="A202" s="127" t="s">
        <v>40</v>
      </c>
      <c r="B202" s="119" t="s">
        <v>6</v>
      </c>
      <c r="C202" s="154" t="s">
        <v>107</v>
      </c>
      <c r="D202" s="119" t="s">
        <v>72</v>
      </c>
      <c r="E202" s="129"/>
      <c r="F202" s="129"/>
      <c r="G202" s="129"/>
      <c r="H202" s="129"/>
      <c r="I202" s="129"/>
      <c r="J202" s="121">
        <f>SUM(J203:J208)</f>
        <v>11.421557</v>
      </c>
    </row>
    <row r="203" spans="1:10" ht="23.1" customHeight="1" x14ac:dyDescent="0.25">
      <c r="A203" s="103"/>
      <c r="B203" s="95"/>
      <c r="C203" s="85" t="s">
        <v>219</v>
      </c>
      <c r="D203" s="95" t="s">
        <v>72</v>
      </c>
      <c r="E203" s="133">
        <f>1*7</f>
        <v>7</v>
      </c>
      <c r="F203" s="133">
        <v>2.8</v>
      </c>
      <c r="G203" s="133">
        <v>0.4</v>
      </c>
      <c r="H203" s="131"/>
      <c r="I203" s="131">
        <v>0.121765</v>
      </c>
      <c r="J203" s="134">
        <f>E203*F203*G203*I203</f>
        <v>0.95463759999999998</v>
      </c>
    </row>
    <row r="204" spans="1:10" ht="23.1" customHeight="1" x14ac:dyDescent="0.25">
      <c r="A204" s="103"/>
      <c r="B204" s="95"/>
      <c r="C204" s="85" t="s">
        <v>219</v>
      </c>
      <c r="D204" s="95" t="s">
        <v>72</v>
      </c>
      <c r="E204" s="133">
        <f>3*7</f>
        <v>21</v>
      </c>
      <c r="F204" s="133">
        <v>2.8</v>
      </c>
      <c r="G204" s="133">
        <v>1</v>
      </c>
      <c r="H204" s="131"/>
      <c r="I204" s="131">
        <v>0.121765</v>
      </c>
      <c r="J204" s="134">
        <f>E204*F204*G204*I204</f>
        <v>7.1597819999999999</v>
      </c>
    </row>
    <row r="205" spans="1:10" ht="23.1" customHeight="1" x14ac:dyDescent="0.25">
      <c r="A205" s="103"/>
      <c r="B205" s="95"/>
      <c r="C205" s="85" t="s">
        <v>220</v>
      </c>
      <c r="D205" s="95" t="s">
        <v>72</v>
      </c>
      <c r="E205" s="133">
        <f>1*6</f>
        <v>6</v>
      </c>
      <c r="F205" s="133">
        <v>2.8</v>
      </c>
      <c r="G205" s="133">
        <v>0.4</v>
      </c>
      <c r="H205" s="131"/>
      <c r="I205" s="131">
        <v>0.121765</v>
      </c>
      <c r="J205" s="134">
        <f t="shared" ref="J205:J208" si="11">E205*F205*G205*I205</f>
        <v>0.8182607999999999</v>
      </c>
    </row>
    <row r="206" spans="1:10" ht="23.1" customHeight="1" x14ac:dyDescent="0.25">
      <c r="A206" s="103"/>
      <c r="B206" s="95"/>
      <c r="C206" s="85" t="s">
        <v>220</v>
      </c>
      <c r="D206" s="95" t="s">
        <v>72</v>
      </c>
      <c r="E206" s="133">
        <v>1</v>
      </c>
      <c r="F206" s="133">
        <v>2.6</v>
      </c>
      <c r="G206" s="133">
        <v>0.4</v>
      </c>
      <c r="H206" s="131"/>
      <c r="I206" s="131">
        <v>0.121765</v>
      </c>
      <c r="J206" s="134">
        <f t="shared" si="11"/>
        <v>0.12663560000000001</v>
      </c>
    </row>
    <row r="207" spans="1:10" ht="23.1" customHeight="1" x14ac:dyDescent="0.25">
      <c r="A207" s="103"/>
      <c r="B207" s="95"/>
      <c r="C207" s="85" t="s">
        <v>220</v>
      </c>
      <c r="D207" s="95" t="s">
        <v>72</v>
      </c>
      <c r="E207" s="133">
        <f>1*6</f>
        <v>6</v>
      </c>
      <c r="F207" s="133">
        <v>2.8</v>
      </c>
      <c r="G207" s="133">
        <v>1</v>
      </c>
      <c r="H207" s="131"/>
      <c r="I207" s="131">
        <v>0.121765</v>
      </c>
      <c r="J207" s="134">
        <f t="shared" si="11"/>
        <v>2.0456519999999996</v>
      </c>
    </row>
    <row r="208" spans="1:10" ht="23.1" customHeight="1" x14ac:dyDescent="0.25">
      <c r="A208" s="103"/>
      <c r="B208" s="95"/>
      <c r="C208" s="85" t="s">
        <v>220</v>
      </c>
      <c r="D208" s="95" t="s">
        <v>72</v>
      </c>
      <c r="E208" s="133">
        <v>1</v>
      </c>
      <c r="F208" s="133">
        <v>2.6</v>
      </c>
      <c r="G208" s="133">
        <v>1</v>
      </c>
      <c r="H208" s="131"/>
      <c r="I208" s="131">
        <v>0.121765</v>
      </c>
      <c r="J208" s="134">
        <f t="shared" si="11"/>
        <v>0.31658900000000001</v>
      </c>
    </row>
    <row r="209" spans="1:10" ht="23.1" customHeight="1" x14ac:dyDescent="0.25">
      <c r="A209" s="103"/>
      <c r="B209" s="95"/>
      <c r="C209" s="85"/>
      <c r="D209" s="95"/>
      <c r="E209" s="131"/>
      <c r="F209" s="131"/>
      <c r="G209" s="131"/>
      <c r="H209" s="131"/>
      <c r="I209" s="131"/>
      <c r="J209" s="135"/>
    </row>
    <row r="210" spans="1:10" s="52" customFormat="1" ht="23.1" customHeight="1" x14ac:dyDescent="0.25">
      <c r="A210" s="127" t="s">
        <v>41</v>
      </c>
      <c r="B210" s="119" t="s">
        <v>142</v>
      </c>
      <c r="C210" s="154" t="s">
        <v>112</v>
      </c>
      <c r="D210" s="119" t="s">
        <v>72</v>
      </c>
      <c r="E210" s="129"/>
      <c r="F210" s="129"/>
      <c r="G210" s="129"/>
      <c r="H210" s="129"/>
      <c r="I210" s="129"/>
      <c r="J210" s="121">
        <f>SUM(J211)</f>
        <v>4.2</v>
      </c>
    </row>
    <row r="211" spans="1:10" ht="23.1" customHeight="1" x14ac:dyDescent="0.25">
      <c r="A211" s="103"/>
      <c r="B211" s="95"/>
      <c r="C211" s="85" t="s">
        <v>181</v>
      </c>
      <c r="D211" s="95" t="s">
        <v>72</v>
      </c>
      <c r="E211" s="133">
        <v>2</v>
      </c>
      <c r="F211" s="133">
        <v>42</v>
      </c>
      <c r="G211" s="133">
        <v>1</v>
      </c>
      <c r="H211" s="131">
        <v>0.05</v>
      </c>
      <c r="I211" s="131"/>
      <c r="J211" s="134">
        <f>E211*F211*G211*H211</f>
        <v>4.2</v>
      </c>
    </row>
    <row r="212" spans="1:10" ht="23.1" customHeight="1" x14ac:dyDescent="0.25">
      <c r="A212" s="103"/>
      <c r="B212" s="95"/>
      <c r="C212" s="85"/>
      <c r="D212" s="95"/>
      <c r="E212" s="131"/>
      <c r="F212" s="131"/>
      <c r="G212" s="131"/>
      <c r="H212" s="131"/>
      <c r="I212" s="131"/>
      <c r="J212" s="135"/>
    </row>
    <row r="213" spans="1:10" s="52" customFormat="1" ht="23.1" customHeight="1" x14ac:dyDescent="0.25">
      <c r="A213" s="127" t="s">
        <v>42</v>
      </c>
      <c r="B213" s="119" t="s">
        <v>143</v>
      </c>
      <c r="C213" s="154" t="s">
        <v>108</v>
      </c>
      <c r="D213" s="119" t="s">
        <v>58</v>
      </c>
      <c r="E213" s="129"/>
      <c r="F213" s="129"/>
      <c r="G213" s="129"/>
      <c r="H213" s="129"/>
      <c r="I213" s="129"/>
      <c r="J213" s="121">
        <f>SUM(J214)</f>
        <v>28</v>
      </c>
    </row>
    <row r="214" spans="1:10" ht="23.1" customHeight="1" x14ac:dyDescent="0.25">
      <c r="A214" s="103"/>
      <c r="B214" s="95"/>
      <c r="C214" s="85" t="s">
        <v>182</v>
      </c>
      <c r="D214" s="95" t="s">
        <v>58</v>
      </c>
      <c r="E214" s="133">
        <v>56</v>
      </c>
      <c r="F214" s="133">
        <v>0.5</v>
      </c>
      <c r="G214" s="131"/>
      <c r="H214" s="131"/>
      <c r="I214" s="131"/>
      <c r="J214" s="134">
        <f>E214*F214</f>
        <v>28</v>
      </c>
    </row>
    <row r="215" spans="1:10" ht="23.1" customHeight="1" x14ac:dyDescent="0.25">
      <c r="A215" s="103"/>
      <c r="B215" s="95"/>
      <c r="C215" s="85"/>
      <c r="D215" s="95"/>
      <c r="E215" s="131"/>
      <c r="F215" s="131"/>
      <c r="G215" s="131"/>
      <c r="H215" s="131"/>
      <c r="I215" s="131"/>
      <c r="J215" s="135"/>
    </row>
    <row r="216" spans="1:10" s="52" customFormat="1" ht="23.1" customHeight="1" x14ac:dyDescent="0.25">
      <c r="A216" s="127" t="s">
        <v>43</v>
      </c>
      <c r="B216" s="119" t="s">
        <v>144</v>
      </c>
      <c r="C216" s="154" t="s">
        <v>109</v>
      </c>
      <c r="D216" s="119" t="s">
        <v>72</v>
      </c>
      <c r="E216" s="129"/>
      <c r="F216" s="129"/>
      <c r="G216" s="129"/>
      <c r="H216" s="129"/>
      <c r="I216" s="129"/>
      <c r="J216" s="121">
        <f>SUM(J217:J218)</f>
        <v>64.637500000000003</v>
      </c>
    </row>
    <row r="217" spans="1:10" ht="23.1" customHeight="1" x14ac:dyDescent="0.25">
      <c r="A217" s="103"/>
      <c r="B217" s="95"/>
      <c r="C217" s="85" t="s">
        <v>271</v>
      </c>
      <c r="D217" s="95" t="s">
        <v>72</v>
      </c>
      <c r="E217" s="122">
        <f>(4.89+5.36)/2</f>
        <v>5.125</v>
      </c>
      <c r="F217" s="131">
        <v>5.05</v>
      </c>
      <c r="G217" s="131"/>
      <c r="H217" s="131"/>
      <c r="I217" s="133"/>
      <c r="J217" s="134">
        <f t="shared" ref="J217:J218" si="12">E217*F217</f>
        <v>25.881249999999998</v>
      </c>
    </row>
    <row r="218" spans="1:10" ht="23.1" customHeight="1" x14ac:dyDescent="0.25">
      <c r="A218" s="103"/>
      <c r="B218" s="95"/>
      <c r="C218" s="85" t="s">
        <v>272</v>
      </c>
      <c r="D218" s="95" t="s">
        <v>72</v>
      </c>
      <c r="E218" s="122">
        <f>(5.36+4.39)/2</f>
        <v>4.875</v>
      </c>
      <c r="F218" s="131">
        <v>7.95</v>
      </c>
      <c r="G218" s="131"/>
      <c r="H218" s="131"/>
      <c r="I218" s="133"/>
      <c r="J218" s="134">
        <f t="shared" si="12"/>
        <v>38.756250000000001</v>
      </c>
    </row>
    <row r="219" spans="1:10" ht="23.1" customHeight="1" x14ac:dyDescent="0.25">
      <c r="A219" s="103"/>
      <c r="B219" s="95"/>
      <c r="C219" s="85"/>
      <c r="D219" s="95"/>
      <c r="E219" s="131"/>
      <c r="F219" s="131"/>
      <c r="G219" s="131"/>
      <c r="H219" s="131"/>
      <c r="I219" s="131"/>
      <c r="J219" s="135"/>
    </row>
    <row r="220" spans="1:10" s="52" customFormat="1" ht="23.1" customHeight="1" x14ac:dyDescent="0.25">
      <c r="A220" s="127" t="s">
        <v>96</v>
      </c>
      <c r="B220" s="119" t="s">
        <v>145</v>
      </c>
      <c r="C220" s="154" t="s">
        <v>110</v>
      </c>
      <c r="D220" s="119" t="s">
        <v>72</v>
      </c>
      <c r="E220" s="129"/>
      <c r="F220" s="129"/>
      <c r="G220" s="129"/>
      <c r="H220" s="129"/>
      <c r="I220" s="129"/>
      <c r="J220" s="121">
        <f>SUM(J221:J222)</f>
        <v>37.944000000000003</v>
      </c>
    </row>
    <row r="221" spans="1:10" ht="23.1" customHeight="1" x14ac:dyDescent="0.25">
      <c r="A221" s="103"/>
      <c r="B221" s="95"/>
      <c r="C221" s="85" t="s">
        <v>183</v>
      </c>
      <c r="D221" s="95" t="s">
        <v>72</v>
      </c>
      <c r="E221" s="133">
        <v>1</v>
      </c>
      <c r="F221" s="133">
        <v>21.2</v>
      </c>
      <c r="G221" s="133">
        <v>0.3</v>
      </c>
      <c r="H221" s="133">
        <v>4.2</v>
      </c>
      <c r="I221" s="133"/>
      <c r="J221" s="134">
        <f>E221*F221*G221*H221</f>
        <v>26.712</v>
      </c>
    </row>
    <row r="222" spans="1:10" ht="23.1" customHeight="1" x14ac:dyDescent="0.25">
      <c r="A222" s="103"/>
      <c r="B222" s="95"/>
      <c r="C222" s="85" t="s">
        <v>183</v>
      </c>
      <c r="D222" s="95" t="s">
        <v>72</v>
      </c>
      <c r="E222" s="133">
        <v>1</v>
      </c>
      <c r="F222" s="133">
        <v>20.8</v>
      </c>
      <c r="G222" s="133">
        <v>0.3</v>
      </c>
      <c r="H222" s="133">
        <v>1.8</v>
      </c>
      <c r="I222" s="133"/>
      <c r="J222" s="134">
        <f>E222*F222*G222*H222</f>
        <v>11.232000000000001</v>
      </c>
    </row>
    <row r="223" spans="1:10" ht="23.1" customHeight="1" x14ac:dyDescent="0.25">
      <c r="A223" s="103"/>
      <c r="B223" s="95"/>
      <c r="C223" s="85"/>
      <c r="D223" s="95"/>
      <c r="E223" s="131"/>
      <c r="F223" s="131"/>
      <c r="G223" s="131"/>
      <c r="H223" s="131"/>
      <c r="I223" s="131"/>
      <c r="J223" s="135"/>
    </row>
    <row r="224" spans="1:10" s="52" customFormat="1" ht="23.1" customHeight="1" x14ac:dyDescent="0.25">
      <c r="A224" s="127" t="s">
        <v>97</v>
      </c>
      <c r="B224" s="119" t="s">
        <v>223</v>
      </c>
      <c r="C224" s="154" t="s">
        <v>221</v>
      </c>
      <c r="D224" s="119" t="s">
        <v>101</v>
      </c>
      <c r="E224" s="129"/>
      <c r="F224" s="129"/>
      <c r="G224" s="129"/>
      <c r="H224" s="129"/>
      <c r="I224" s="129"/>
      <c r="J224" s="149">
        <f>SUM(J225)</f>
        <v>85.800000000000011</v>
      </c>
    </row>
    <row r="225" spans="1:10" ht="23.1" customHeight="1" x14ac:dyDescent="0.25">
      <c r="A225" s="103"/>
      <c r="B225" s="95"/>
      <c r="C225" s="85" t="s">
        <v>222</v>
      </c>
      <c r="D225" s="95" t="s">
        <v>101</v>
      </c>
      <c r="E225" s="133">
        <v>1</v>
      </c>
      <c r="F225" s="133">
        <v>39</v>
      </c>
      <c r="G225" s="133">
        <v>1</v>
      </c>
      <c r="H225" s="131"/>
      <c r="I225" s="133">
        <v>2.2000000000000002</v>
      </c>
      <c r="J225" s="134">
        <f>E225*F225*G225*I225</f>
        <v>85.800000000000011</v>
      </c>
    </row>
    <row r="226" spans="1:10" ht="23.1" customHeight="1" x14ac:dyDescent="0.25">
      <c r="A226" s="103"/>
      <c r="B226" s="95"/>
      <c r="C226" s="85"/>
      <c r="D226" s="95"/>
      <c r="E226" s="131"/>
      <c r="F226" s="131"/>
      <c r="G226" s="131"/>
      <c r="H226" s="131"/>
      <c r="I226" s="133"/>
      <c r="J226" s="135"/>
    </row>
    <row r="227" spans="1:10" s="52" customFormat="1" ht="23.1" customHeight="1" x14ac:dyDescent="0.25">
      <c r="A227" s="127" t="s">
        <v>98</v>
      </c>
      <c r="B227" s="119" t="s">
        <v>146</v>
      </c>
      <c r="C227" s="154" t="s">
        <v>115</v>
      </c>
      <c r="D227" s="119" t="s">
        <v>101</v>
      </c>
      <c r="E227" s="129"/>
      <c r="F227" s="129"/>
      <c r="G227" s="129"/>
      <c r="H227" s="129"/>
      <c r="I227" s="145"/>
      <c r="J227" s="121">
        <f>SUM(J228)</f>
        <v>85.800000000000011</v>
      </c>
    </row>
    <row r="228" spans="1:10" ht="23.1" customHeight="1" x14ac:dyDescent="0.25">
      <c r="A228" s="103"/>
      <c r="B228" s="95"/>
      <c r="C228" s="85" t="s">
        <v>222</v>
      </c>
      <c r="D228" s="95" t="s">
        <v>101</v>
      </c>
      <c r="E228" s="133">
        <v>1</v>
      </c>
      <c r="F228" s="133">
        <v>39</v>
      </c>
      <c r="G228" s="133">
        <v>1</v>
      </c>
      <c r="H228" s="131"/>
      <c r="I228" s="133">
        <v>2.2000000000000002</v>
      </c>
      <c r="J228" s="134">
        <f>E228*F228*G228*I228</f>
        <v>85.800000000000011</v>
      </c>
    </row>
    <row r="229" spans="1:10" ht="23.1" customHeight="1" x14ac:dyDescent="0.25">
      <c r="A229" s="103"/>
      <c r="B229" s="95"/>
      <c r="C229" s="85"/>
      <c r="D229" s="95"/>
      <c r="E229" s="131"/>
      <c r="F229" s="131"/>
      <c r="G229" s="131"/>
      <c r="H229" s="131"/>
      <c r="I229" s="131"/>
      <c r="J229" s="135"/>
    </row>
    <row r="230" spans="1:10" s="52" customFormat="1" ht="23.1" customHeight="1" x14ac:dyDescent="0.25">
      <c r="A230" s="127" t="s">
        <v>111</v>
      </c>
      <c r="B230" s="119" t="s">
        <v>142</v>
      </c>
      <c r="C230" s="154" t="s">
        <v>113</v>
      </c>
      <c r="D230" s="119" t="s">
        <v>72</v>
      </c>
      <c r="E230" s="129"/>
      <c r="F230" s="129"/>
      <c r="G230" s="129"/>
      <c r="H230" s="129"/>
      <c r="I230" s="129"/>
      <c r="J230" s="121">
        <f>SUM(J231)</f>
        <v>3.9000000000000004</v>
      </c>
    </row>
    <row r="231" spans="1:10" s="22" customFormat="1" ht="23.1" customHeight="1" x14ac:dyDescent="0.2">
      <c r="A231" s="150"/>
      <c r="B231" s="151"/>
      <c r="C231" s="156" t="s">
        <v>184</v>
      </c>
      <c r="D231" s="95" t="s">
        <v>72</v>
      </c>
      <c r="E231" s="133">
        <v>1</v>
      </c>
      <c r="F231" s="133">
        <v>39</v>
      </c>
      <c r="G231" s="133">
        <v>1</v>
      </c>
      <c r="H231" s="133">
        <v>0.1</v>
      </c>
      <c r="I231" s="133"/>
      <c r="J231" s="134">
        <f>E231*F231*G231*H231</f>
        <v>3.9000000000000004</v>
      </c>
    </row>
    <row r="232" spans="1:10" s="22" customFormat="1" ht="23.1" customHeight="1" x14ac:dyDescent="0.2">
      <c r="A232" s="150"/>
      <c r="B232" s="151"/>
      <c r="C232" s="156"/>
      <c r="D232" s="95"/>
      <c r="E232" s="133"/>
      <c r="F232" s="133"/>
      <c r="G232" s="133"/>
      <c r="H232" s="133"/>
      <c r="I232" s="133"/>
      <c r="J232" s="134"/>
    </row>
    <row r="233" spans="1:10" s="22" customFormat="1" ht="23.1" customHeight="1" x14ac:dyDescent="0.2">
      <c r="A233" s="127" t="s">
        <v>280</v>
      </c>
      <c r="B233" s="152" t="s">
        <v>282</v>
      </c>
      <c r="C233" s="158" t="s">
        <v>281</v>
      </c>
      <c r="D233" s="152" t="s">
        <v>285</v>
      </c>
      <c r="E233" s="133"/>
      <c r="F233" s="133"/>
      <c r="G233" s="133"/>
      <c r="H233" s="133"/>
      <c r="I233" s="133"/>
      <c r="J233" s="121">
        <f>SUM(J234:J235)</f>
        <v>4</v>
      </c>
    </row>
    <row r="234" spans="1:10" s="22" customFormat="1" ht="23.1" customHeight="1" x14ac:dyDescent="0.2">
      <c r="A234" s="127"/>
      <c r="B234" s="106"/>
      <c r="C234" s="86" t="s">
        <v>284</v>
      </c>
      <c r="D234" s="106" t="s">
        <v>285</v>
      </c>
      <c r="E234" s="133">
        <v>2</v>
      </c>
      <c r="F234" s="133"/>
      <c r="G234" s="133"/>
      <c r="H234" s="133"/>
      <c r="I234" s="133"/>
      <c r="J234" s="134">
        <f>E234</f>
        <v>2</v>
      </c>
    </row>
    <row r="235" spans="1:10" s="22" customFormat="1" ht="23.1" customHeight="1" x14ac:dyDescent="0.2">
      <c r="A235" s="150"/>
      <c r="B235" s="151"/>
      <c r="C235" s="156" t="s">
        <v>283</v>
      </c>
      <c r="D235" s="95" t="s">
        <v>285</v>
      </c>
      <c r="E235" s="133">
        <v>2</v>
      </c>
      <c r="F235" s="133"/>
      <c r="G235" s="133"/>
      <c r="H235" s="133"/>
      <c r="I235" s="133"/>
      <c r="J235" s="134">
        <f>E235</f>
        <v>2</v>
      </c>
    </row>
    <row r="236" spans="1:10" s="22" customFormat="1" ht="24.95" customHeight="1" x14ac:dyDescent="0.2">
      <c r="A236" s="78"/>
      <c r="B236" s="78"/>
      <c r="C236" s="79"/>
      <c r="D236" s="77"/>
      <c r="E236" s="80"/>
      <c r="F236" s="80"/>
      <c r="G236" s="80"/>
      <c r="H236" s="80"/>
      <c r="I236" s="80"/>
      <c r="J236" s="81"/>
    </row>
    <row r="237" spans="1:10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</sheetData>
  <mergeCells count="23">
    <mergeCell ref="A1:C1"/>
    <mergeCell ref="A2:C2"/>
    <mergeCell ref="A9:J9"/>
    <mergeCell ref="J7:J8"/>
    <mergeCell ref="A7:A8"/>
    <mergeCell ref="B7:B8"/>
    <mergeCell ref="C7:C8"/>
    <mergeCell ref="I4:J4"/>
    <mergeCell ref="A5:J5"/>
    <mergeCell ref="D7:D8"/>
    <mergeCell ref="E7:E8"/>
    <mergeCell ref="F7:H7"/>
    <mergeCell ref="A3:E3"/>
    <mergeCell ref="A4:E4"/>
    <mergeCell ref="F2:G2"/>
    <mergeCell ref="F3:G3"/>
    <mergeCell ref="F4:G4"/>
    <mergeCell ref="I7:I8"/>
    <mergeCell ref="A6:J6"/>
    <mergeCell ref="B86:J86"/>
    <mergeCell ref="B10:J10"/>
    <mergeCell ref="B23:J23"/>
    <mergeCell ref="B44:J44"/>
  </mergeCells>
  <printOptions horizontalCentered="1"/>
  <pageMargins left="0.78740157480314965" right="0.78740157480314965" top="0.78740157480314965" bottom="0.78740157480314965" header="0.39370078740157483" footer="0"/>
  <pageSetup paperSize="9" scale="62" orientation="portrait" r:id="rId1"/>
  <headerFooter>
    <oddHeader>Página &amp;P de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SheetLayoutView="100" workbookViewId="0">
      <selection activeCell="E3" sqref="E3"/>
    </sheetView>
  </sheetViews>
  <sheetFormatPr defaultRowHeight="20.100000000000001" customHeight="1" x14ac:dyDescent="0.2"/>
  <cols>
    <col min="1" max="1" width="10.7109375" style="22" customWidth="1"/>
    <col min="2" max="2" width="40.7109375" style="22" customWidth="1"/>
    <col min="3" max="8" width="10.7109375" style="22" customWidth="1"/>
    <col min="9" max="16384" width="9.140625" style="22"/>
  </cols>
  <sheetData>
    <row r="1" spans="1:8" ht="20.100000000000001" customHeight="1" x14ac:dyDescent="0.2">
      <c r="A1" s="206" t="str">
        <f>'PLANILHA ORÇAMENTARIA'!A1:C1</f>
        <v>PREFEITURA MUNICIPAL DE PIRAÍ</v>
      </c>
      <c r="B1" s="207"/>
      <c r="C1" s="207"/>
      <c r="D1" s="72"/>
      <c r="E1" s="25"/>
      <c r="F1" s="25"/>
      <c r="G1" s="25"/>
      <c r="H1" s="26"/>
    </row>
    <row r="2" spans="1:8" ht="20.100000000000001" customHeight="1" x14ac:dyDescent="0.2">
      <c r="A2" s="208" t="str">
        <f>'PLANILHA ORÇAMENTARIA'!A2:D2</f>
        <v>Secretaria Municipal de Obras e Urbanismo</v>
      </c>
      <c r="B2" s="209"/>
      <c r="C2" s="209"/>
      <c r="D2" s="73"/>
      <c r="E2" s="74" t="str">
        <f>'PLANILHA ORÇAMENTARIA'!F2</f>
        <v>Orç nº: 018/2020</v>
      </c>
      <c r="F2" s="74"/>
      <c r="G2" s="27"/>
      <c r="H2" s="28"/>
    </row>
    <row r="3" spans="1:8" ht="20.100000000000001" customHeight="1" x14ac:dyDescent="0.2">
      <c r="A3" s="210" t="str">
        <f>'PLANILHA ORÇAMENTARIA'!A3:C3</f>
        <v>Obra: Construção de Muro de Contenção em Alvenaria de Bloco de Concreto Atirantado</v>
      </c>
      <c r="B3" s="211"/>
      <c r="C3" s="211"/>
      <c r="D3" s="211"/>
      <c r="E3" s="74" t="str">
        <f>'PLANILHA ORÇAMENTARIA'!F3</f>
        <v>Data: 22/04/2020</v>
      </c>
      <c r="F3" s="74"/>
      <c r="G3" s="27"/>
      <c r="H3" s="28"/>
    </row>
    <row r="4" spans="1:8" ht="20.100000000000001" customHeight="1" thickBot="1" x14ac:dyDescent="0.25">
      <c r="A4" s="212" t="str">
        <f>'PLANILHA ORÇAMENTARIA'!A4:D4</f>
        <v xml:space="preserve">Local: Rua das Tulipas, em frente ao n° 233, Bairro Varjão, 3º Distrito de Arrozal, Piraí, RJ.                                                                                                                                                                                       </v>
      </c>
      <c r="B4" s="213"/>
      <c r="C4" s="213"/>
      <c r="D4" s="213"/>
      <c r="E4" s="205" t="str">
        <f>'PLANILHA ORÇAMENTARIA'!F4</f>
        <v>Prazo: 120 dias</v>
      </c>
      <c r="F4" s="205"/>
      <c r="G4" s="75" t="s">
        <v>116</v>
      </c>
      <c r="H4" s="76"/>
    </row>
    <row r="5" spans="1:8" ht="5.0999999999999996" customHeight="1" thickBot="1" x14ac:dyDescent="0.25">
      <c r="A5" s="214"/>
      <c r="B5" s="215"/>
      <c r="C5" s="215"/>
      <c r="D5" s="215"/>
      <c r="E5" s="215"/>
      <c r="F5" s="215"/>
      <c r="G5" s="215"/>
      <c r="H5" s="216"/>
    </row>
    <row r="6" spans="1:8" ht="20.100000000000001" customHeight="1" thickBot="1" x14ac:dyDescent="0.25">
      <c r="A6" s="220" t="s">
        <v>147</v>
      </c>
      <c r="B6" s="221"/>
      <c r="C6" s="221"/>
      <c r="D6" s="221"/>
      <c r="E6" s="221"/>
      <c r="F6" s="221"/>
      <c r="G6" s="221"/>
      <c r="H6" s="222"/>
    </row>
    <row r="7" spans="1:8" ht="5.0999999999999996" customHeight="1" thickBot="1" x14ac:dyDescent="0.25">
      <c r="A7" s="217"/>
      <c r="B7" s="218"/>
      <c r="C7" s="218"/>
      <c r="D7" s="218"/>
      <c r="E7" s="218"/>
      <c r="F7" s="218"/>
      <c r="G7" s="218"/>
      <c r="H7" s="219"/>
    </row>
    <row r="8" spans="1:8" ht="20.100000000000001" customHeight="1" thickBot="1" x14ac:dyDescent="0.25">
      <c r="A8" s="223" t="s">
        <v>7</v>
      </c>
      <c r="B8" s="224" t="s">
        <v>148</v>
      </c>
      <c r="C8" s="224" t="s">
        <v>149</v>
      </c>
      <c r="D8" s="224"/>
      <c r="E8" s="224"/>
      <c r="F8" s="34"/>
      <c r="G8" s="224" t="s">
        <v>18</v>
      </c>
      <c r="H8" s="224" t="s">
        <v>150</v>
      </c>
    </row>
    <row r="9" spans="1:8" ht="20.100000000000001" customHeight="1" thickBot="1" x14ac:dyDescent="0.25">
      <c r="A9" s="223"/>
      <c r="B9" s="224"/>
      <c r="C9" s="34">
        <v>30</v>
      </c>
      <c r="D9" s="34">
        <v>60</v>
      </c>
      <c r="E9" s="34">
        <v>90</v>
      </c>
      <c r="F9" s="34">
        <v>120</v>
      </c>
      <c r="G9" s="224"/>
      <c r="H9" s="224"/>
    </row>
    <row r="10" spans="1:8" ht="23.1" customHeight="1" x14ac:dyDescent="0.2">
      <c r="A10" s="33" t="s">
        <v>151</v>
      </c>
      <c r="B10" s="35" t="str">
        <f>'PLANILHA ORÇAMENTARIA'!B8:G8</f>
        <v>SERVIÇOS PRELIMINARES</v>
      </c>
      <c r="C10" s="37">
        <f>$G$10*1</f>
        <v>9231.24</v>
      </c>
      <c r="D10" s="37"/>
      <c r="E10" s="37"/>
      <c r="F10" s="37"/>
      <c r="G10" s="37">
        <f>'PLANILHA ORÇAMENTARIA'!J8</f>
        <v>9231.24</v>
      </c>
      <c r="H10" s="41">
        <f>G10/$G$15</f>
        <v>3.6207819242212128E-2</v>
      </c>
    </row>
    <row r="11" spans="1:8" ht="23.1" customHeight="1" x14ac:dyDescent="0.2">
      <c r="A11" s="29" t="s">
        <v>152</v>
      </c>
      <c r="B11" s="36" t="str">
        <f>'PLANILHA ORÇAMENTARIA'!B13:G13</f>
        <v>ENGENHARIA / ADMINISTRAÇÃO DA OBRA</v>
      </c>
      <c r="C11" s="37">
        <f>$G$11*0.25</f>
        <v>3824.4450000000002</v>
      </c>
      <c r="D11" s="37">
        <f>$G$11*0.25</f>
        <v>3824.4450000000002</v>
      </c>
      <c r="E11" s="37">
        <f>$G$11*0.25</f>
        <v>3824.4450000000002</v>
      </c>
      <c r="F11" s="37">
        <f>$G$11*0.25</f>
        <v>3824.4450000000002</v>
      </c>
      <c r="G11" s="23">
        <f>'PLANILHA ORÇAMENTARIA'!J13</f>
        <v>15297.78</v>
      </c>
      <c r="H11" s="42">
        <f>G11/$G$15</f>
        <v>6.0002692276132773E-2</v>
      </c>
    </row>
    <row r="12" spans="1:8" ht="23.1" customHeight="1" x14ac:dyDescent="0.2">
      <c r="A12" s="29" t="s">
        <v>153</v>
      </c>
      <c r="B12" s="36" t="str">
        <f>'PLANILHA ORÇAMENTARIA'!B20:G20</f>
        <v>SERVIÇOS INICIAIS</v>
      </c>
      <c r="C12" s="37">
        <f>$G$12*1</f>
        <v>15634.22</v>
      </c>
      <c r="D12" s="37"/>
      <c r="E12" s="23"/>
      <c r="F12" s="23"/>
      <c r="G12" s="23">
        <f>'PLANILHA ORÇAMENTARIA'!J20</f>
        <v>15634.22</v>
      </c>
      <c r="H12" s="42">
        <f>G12/$G$15</f>
        <v>6.1322315501815321E-2</v>
      </c>
    </row>
    <row r="13" spans="1:8" ht="23.1" customHeight="1" x14ac:dyDescent="0.2">
      <c r="A13" s="29" t="s">
        <v>154</v>
      </c>
      <c r="B13" s="36" t="str">
        <f>'PLANILHA ORÇAMENTARIA'!B34:G34</f>
        <v>MURO EM ALVENARIA DE BLOCO DE CONCRETO ATIRANTADO</v>
      </c>
      <c r="C13" s="37">
        <f>$G$13*0.1</f>
        <v>21478.832000000002</v>
      </c>
      <c r="D13" s="37">
        <f>$G$13*0.3</f>
        <v>64436.495999999999</v>
      </c>
      <c r="E13" s="37">
        <f>$G$13*0.3</f>
        <v>64436.495999999999</v>
      </c>
      <c r="F13" s="37">
        <f>$G$13*0.3</f>
        <v>64436.495999999999</v>
      </c>
      <c r="G13" s="23">
        <f>'PLANILHA ORÇAMENTARIA'!J34</f>
        <v>214788.32</v>
      </c>
      <c r="H13" s="42">
        <f>G13/$G$15</f>
        <v>0.84246717297983986</v>
      </c>
    </row>
    <row r="14" spans="1:8" ht="23.1" customHeight="1" x14ac:dyDescent="0.2">
      <c r="A14" s="30"/>
      <c r="B14" s="24"/>
      <c r="C14" s="23"/>
      <c r="D14" s="23"/>
      <c r="E14" s="23"/>
      <c r="F14" s="23"/>
      <c r="G14" s="23"/>
      <c r="H14" s="43"/>
    </row>
    <row r="15" spans="1:8" ht="23.1" customHeight="1" x14ac:dyDescent="0.2">
      <c r="A15" s="31"/>
      <c r="B15" s="47" t="s">
        <v>18</v>
      </c>
      <c r="C15" s="38">
        <f>SUM(C10:C13)</f>
        <v>50168.737000000001</v>
      </c>
      <c r="D15" s="38">
        <f>SUM(D10:D13)</f>
        <v>68260.941000000006</v>
      </c>
      <c r="E15" s="38">
        <f>SUM(E10:E13)</f>
        <v>68260.941000000006</v>
      </c>
      <c r="F15" s="38">
        <f>SUM(F10:F13)</f>
        <v>68260.941000000006</v>
      </c>
      <c r="G15" s="38">
        <f>ROUND(SUM(G10:G13),2)</f>
        <v>254951.56</v>
      </c>
      <c r="H15" s="42">
        <f>ROUND(SUM(H10:H13),2)</f>
        <v>1</v>
      </c>
    </row>
    <row r="16" spans="1:8" ht="23.1" customHeight="1" x14ac:dyDescent="0.2">
      <c r="A16" s="31"/>
      <c r="B16" s="47" t="s">
        <v>150</v>
      </c>
      <c r="C16" s="39">
        <f>C15/$G$15</f>
        <v>0.19677752511104463</v>
      </c>
      <c r="D16" s="39">
        <f>D15/$G$15</f>
        <v>0.26774082496298512</v>
      </c>
      <c r="E16" s="39">
        <f>E15/$G$15</f>
        <v>0.26774082496298512</v>
      </c>
      <c r="F16" s="39">
        <f>F15/$G$15</f>
        <v>0.26774082496298512</v>
      </c>
      <c r="G16" s="23"/>
      <c r="H16" s="42"/>
    </row>
    <row r="17" spans="1:8" ht="23.1" customHeight="1" x14ac:dyDescent="0.2">
      <c r="A17" s="31"/>
      <c r="B17" s="47" t="s">
        <v>155</v>
      </c>
      <c r="C17" s="23">
        <f>C15</f>
        <v>50168.737000000001</v>
      </c>
      <c r="D17" s="23">
        <f t="shared" ref="D17:F18" si="0">C17+D15</f>
        <v>118429.67800000001</v>
      </c>
      <c r="E17" s="23">
        <f t="shared" si="0"/>
        <v>186690.61900000001</v>
      </c>
      <c r="F17" s="23">
        <f t="shared" si="0"/>
        <v>254951.56</v>
      </c>
      <c r="G17" s="44"/>
      <c r="H17" s="43"/>
    </row>
    <row r="18" spans="1:8" ht="23.1" customHeight="1" thickBot="1" x14ac:dyDescent="0.25">
      <c r="A18" s="32"/>
      <c r="B18" s="48" t="s">
        <v>156</v>
      </c>
      <c r="C18" s="40">
        <f>C16</f>
        <v>0.19677752511104463</v>
      </c>
      <c r="D18" s="40">
        <f t="shared" si="0"/>
        <v>0.46451835007402975</v>
      </c>
      <c r="E18" s="40">
        <f t="shared" si="0"/>
        <v>0.73225917503701488</v>
      </c>
      <c r="F18" s="40">
        <f t="shared" si="0"/>
        <v>1</v>
      </c>
      <c r="G18" s="45"/>
      <c r="H18" s="46"/>
    </row>
  </sheetData>
  <mergeCells count="13">
    <mergeCell ref="A5:H5"/>
    <mergeCell ref="A7:H7"/>
    <mergeCell ref="A6:H6"/>
    <mergeCell ref="A8:A9"/>
    <mergeCell ref="B8:B9"/>
    <mergeCell ref="C8:E8"/>
    <mergeCell ref="G8:G9"/>
    <mergeCell ref="H8:H9"/>
    <mergeCell ref="E4:F4"/>
    <mergeCell ref="A1:C1"/>
    <mergeCell ref="A2:C2"/>
    <mergeCell ref="A3:D3"/>
    <mergeCell ref="A4:D4"/>
  </mergeCells>
  <printOptions horizontalCentered="1"/>
  <pageMargins left="0.78740157480314965" right="0.78740157480314965" top="0.78740157480314965" bottom="0.78740157480314965" header="0.39370078740157483" footer="0"/>
  <pageSetup paperSize="9" scale="73" orientation="portrait" r:id="rId1"/>
  <headerFooter>
    <oddHeader>Página &amp;P de &amp;N</oddHeader>
  </headerFooter>
  <ignoredErrors>
    <ignoredError sqref="C15:G15 G18:H18 G16:H16 G17:H17" formulaRange="1"/>
    <ignoredError sqref="H10:H15 C16:F16 C18:F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ORÇAMENTARIA</vt:lpstr>
      <vt:lpstr>MEMÓRIA DE CÁLCULO</vt:lpstr>
      <vt:lpstr>CRONOGRAMA</vt:lpstr>
      <vt:lpstr>'MEMÓRIA DE CÁLCULO'!Area_de_impressao</vt:lpstr>
      <vt:lpstr>'PLANILHA ORÇAMENTARIA'!Area_de_impressao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fiscalização</dc:creator>
  <cp:lastModifiedBy>Katia Sapedi Pereira Vidal Silva</cp:lastModifiedBy>
  <cp:lastPrinted>2020-04-22T17:05:33Z</cp:lastPrinted>
  <dcterms:created xsi:type="dcterms:W3CDTF">2020-02-20T16:07:54Z</dcterms:created>
  <dcterms:modified xsi:type="dcterms:W3CDTF">2020-07-06T18:55:25Z</dcterms:modified>
</cp:coreProperties>
</file>